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932" windowHeight="8136" firstSheet="2" activeTab="3"/>
  </bookViews>
  <sheets>
    <sheet name="Лист3" sheetId="1" state="hidden" r:id="rId1"/>
    <sheet name="Лист4" sheetId="2" state="hidden" r:id="rId2"/>
    <sheet name="Прейскурант 1" sheetId="3" r:id="rId3"/>
    <sheet name="Прейскурант 2" sheetId="4" r:id="rId4"/>
  </sheets>
  <definedNames/>
  <calcPr fullCalcOnLoad="1"/>
</workbook>
</file>

<file path=xl/sharedStrings.xml><?xml version="1.0" encoding="utf-8"?>
<sst xmlns="http://schemas.openxmlformats.org/spreadsheetml/2006/main" count="1129" uniqueCount="370">
  <si>
    <t>N</t>
  </si>
  <si>
    <t>п/п</t>
  </si>
  <si>
    <t>Наименование</t>
  </si>
  <si>
    <t>Един.</t>
  </si>
  <si>
    <t>Основание (документ об утверждении)</t>
  </si>
  <si>
    <t>Тариф за ед. измерения без НДС, руб.</t>
  </si>
  <si>
    <t>НДС (20%)</t>
  </si>
  <si>
    <t xml:space="preserve">Тариф за ед. измер. </t>
  </si>
  <si>
    <t>с НДС, руб.</t>
  </si>
  <si>
    <t>Дата введения</t>
  </si>
  <si>
    <t>1 кг.</t>
  </si>
  <si>
    <t>100м.</t>
  </si>
  <si>
    <t>100 кг.</t>
  </si>
  <si>
    <t>Услуги автотранспорта</t>
  </si>
  <si>
    <t>(без стоимости ГСМ)</t>
  </si>
  <si>
    <t>1 час.</t>
  </si>
  <si>
    <t>100м.кв.</t>
  </si>
  <si>
    <t>Колка дров топором</t>
  </si>
  <si>
    <t>вручную</t>
  </si>
  <si>
    <t>1скл.м.</t>
  </si>
  <si>
    <t>Укладка дров в штабель с подноской до 10м.</t>
  </si>
  <si>
    <t>Укладка дров в штабель с подноской свыше 20м.</t>
  </si>
  <si>
    <t>Выкопка картофеля</t>
  </si>
  <si>
    <t>лопатой с отноской на расстояние до 20 м.</t>
  </si>
  <si>
    <t>100кг.</t>
  </si>
  <si>
    <t>Выкопка картофеля из рядов после подпашки</t>
  </si>
  <si>
    <t>Переноска картофеля в корзинах,ведрах на расстояние до 15м.</t>
  </si>
  <si>
    <t>Переноска картофеля в корзинах, ведрах на расстояние  15,1-30м.</t>
  </si>
  <si>
    <t>Уборка      моркови</t>
  </si>
  <si>
    <t xml:space="preserve">           свеклы</t>
  </si>
  <si>
    <t xml:space="preserve">           капусты</t>
  </si>
  <si>
    <t xml:space="preserve">           лука</t>
  </si>
  <si>
    <t xml:space="preserve">          чеснока</t>
  </si>
  <si>
    <t>Скашивание ботвы косой</t>
  </si>
  <si>
    <t>Глажение белья утюгом Витязь 605</t>
  </si>
  <si>
    <t xml:space="preserve"> 1 кг.</t>
  </si>
  <si>
    <t>Стирка белья в СМА 50 С101-000  Атлант</t>
  </si>
  <si>
    <t>С кипячением</t>
  </si>
  <si>
    <t>1 загрузка до 5 кг.</t>
  </si>
  <si>
    <t>Развешивание белья после стирки с последующим снятием и растряска белья вручную</t>
  </si>
  <si>
    <t>Плановая калькуляция от 31.01.14г</t>
  </si>
  <si>
    <t>16750         13800         2350          6850           6850</t>
  </si>
  <si>
    <t>100400              82700               14150            41050              41050</t>
  </si>
  <si>
    <t>1кг.</t>
  </si>
  <si>
    <t>Экономист</t>
  </si>
  <si>
    <t>М.И.Лазуко</t>
  </si>
  <si>
    <t>измерения</t>
  </si>
  <si>
    <t>продукции</t>
  </si>
  <si>
    <t>1шт.</t>
  </si>
  <si>
    <t>Плановая калькуляция от 31.03.15г.</t>
  </si>
  <si>
    <t>Короб из лозы размер 80*50см.</t>
  </si>
  <si>
    <t>Фруктовница из лозы  размер 30*20см.</t>
  </si>
  <si>
    <t>Корзина круглая из лозы размер 30*30см.</t>
  </si>
  <si>
    <t>Корзина  из лозы формы Ладья размером 30*20 см.</t>
  </si>
  <si>
    <t>Топиарии (Деревья)</t>
  </si>
  <si>
    <t>Цветы из соломки на ножке из лозы</t>
  </si>
  <si>
    <t>Шишка из соломки на ножке из лозы</t>
  </si>
  <si>
    <t>ЦЕНЫ</t>
  </si>
  <si>
    <t>Ваза напольная из лозы</t>
  </si>
  <si>
    <t>Набор подарочный(чашка с блюдцем)</t>
  </si>
  <si>
    <r>
      <t xml:space="preserve"> </t>
    </r>
    <r>
      <rPr>
        <sz val="26"/>
        <color indexed="8"/>
        <rFont val="Courier New"/>
        <family val="3"/>
      </rPr>
      <t xml:space="preserve">                        </t>
    </r>
  </si>
  <si>
    <t>Полив огорода из шланга</t>
  </si>
  <si>
    <t>Полив огорода из лейки</t>
  </si>
  <si>
    <t>Прополка растений овощных культур с рыхлением почвы</t>
  </si>
  <si>
    <t>Прополка с рыхлением  и окучиванием картофеля без междурядной обработки</t>
  </si>
  <si>
    <t xml:space="preserve">Механизированный обкос трав </t>
  </si>
  <si>
    <t>мотокосой   Stihl FS 250</t>
  </si>
  <si>
    <t>Посадка в лунки  или борозды луковичных и клубневых растений</t>
  </si>
  <si>
    <t>100шт.</t>
  </si>
  <si>
    <t>Посадка рассады овощных культур</t>
  </si>
  <si>
    <t>Плановая калькуляция от 30.04.15г</t>
  </si>
  <si>
    <t>Плановая калькуляция от 30.04.16г</t>
  </si>
  <si>
    <t>Посев семян овощных культур</t>
  </si>
  <si>
    <t>100п.м.</t>
  </si>
  <si>
    <t>Посадка рассады томатов</t>
  </si>
  <si>
    <t>Посадка картофеля под лопату</t>
  </si>
  <si>
    <t>Боронование почвы мотоблоком</t>
  </si>
  <si>
    <t>Культивация почвы мотоблоком в один след</t>
  </si>
  <si>
    <t>Окучивание картофеля мотоблоком</t>
  </si>
  <si>
    <t>Дискование почвы мотоблоком</t>
  </si>
  <si>
    <t>Переноска картофеля в корзинах, ведрах на расстояние   до 30м.</t>
  </si>
  <si>
    <t>10кг.</t>
  </si>
  <si>
    <t>томатов</t>
  </si>
  <si>
    <t>огурцов</t>
  </si>
  <si>
    <t xml:space="preserve">Услуги по переноске торфяного брикета,  угля и их складированию </t>
  </si>
  <si>
    <t>Услуги по косьбе трав вручную на склонах и канавах</t>
  </si>
  <si>
    <t xml:space="preserve">Услуги по переборке картофеля с сортировкой </t>
  </si>
  <si>
    <t>10 кг.</t>
  </si>
  <si>
    <t>Прополка с рыхлением  и окучиванием овощных культур</t>
  </si>
  <si>
    <t>Услуги по поливке огорода из шланга</t>
  </si>
  <si>
    <t>Услуги по поливке огорода из лейки</t>
  </si>
  <si>
    <t xml:space="preserve"> с кипячением</t>
  </si>
  <si>
    <t xml:space="preserve">Колка дров топором </t>
  </si>
  <si>
    <t xml:space="preserve">Скашивание ботвы косой </t>
  </si>
  <si>
    <t>Разовая очистка придомовой территории от снега после сильного снегопада</t>
  </si>
  <si>
    <t>Оказание помощи в топке бани с подноской топлива в весенне-летний период</t>
  </si>
  <si>
    <t>1 услуга</t>
  </si>
  <si>
    <t>Оказание помощи в топке бани с подноской топлива в осенне-зимний период</t>
  </si>
  <si>
    <t>Консервирование овощей                                                           томаты,огурцы 3-х литровая тара</t>
  </si>
  <si>
    <t>Консервирование овощей                                                          перец- литровая тара</t>
  </si>
  <si>
    <t>Квашение капусты</t>
  </si>
  <si>
    <t>вишни</t>
  </si>
  <si>
    <t>сливы</t>
  </si>
  <si>
    <t>Уход за местами захоронения</t>
  </si>
  <si>
    <t>1 участок захоронения</t>
  </si>
  <si>
    <t>Доставка овощей из хранилища пешком до 50м.</t>
  </si>
  <si>
    <t>Емкость весом до 7 кг.</t>
  </si>
  <si>
    <t>на тележке до 200 м.</t>
  </si>
  <si>
    <t>на тележке  свыше 200 м.</t>
  </si>
  <si>
    <t>Мытье пола влажная протирка</t>
  </si>
  <si>
    <t>10м.кв.</t>
  </si>
  <si>
    <t xml:space="preserve">Мытье </t>
  </si>
  <si>
    <t>Мытье  при разовой уборке сильнозагрязненного пола</t>
  </si>
  <si>
    <t>с очисткой</t>
  </si>
  <si>
    <t>Устройство гряд</t>
  </si>
  <si>
    <t>яблоки</t>
  </si>
  <si>
    <t>крыжовника,облепихи</t>
  </si>
  <si>
    <t>смородины</t>
  </si>
  <si>
    <t>яблок,груш</t>
  </si>
  <si>
    <t>на склонах и в канавах</t>
  </si>
  <si>
    <t>Норма времени по  перечню чел/мин</t>
  </si>
  <si>
    <t>Наименование    услуги</t>
  </si>
  <si>
    <t>N  п/п</t>
  </si>
  <si>
    <t>Подметание пола</t>
  </si>
  <si>
    <t>1 м.кв</t>
  </si>
  <si>
    <t>пылесосом</t>
  </si>
  <si>
    <t>Мытье оконных стекол и оконных переплетов,протирание подоконников,очистка оконных рам от бумаги(проклейка оконных рам бумагой)</t>
  </si>
  <si>
    <t>мытье сильнозагрязненных легкодоступных окон с утеплением и проклейкой оконных рам</t>
  </si>
  <si>
    <t>мытье сильнозагрязненных труднодоступных окон с утеплением и проклейкой оконных рам</t>
  </si>
  <si>
    <t>разовая чистка сильнозагрязненной раковины</t>
  </si>
  <si>
    <t>разовая чистка сильнозагрязненной ванны</t>
  </si>
  <si>
    <t>Чистка газовой (электрической) плиты</t>
  </si>
  <si>
    <t>периодическая чистка плиты</t>
  </si>
  <si>
    <t>1 плита</t>
  </si>
  <si>
    <t>разовая чистка сильнозагрязненной плиты</t>
  </si>
  <si>
    <t>Очистка придомовых дорожек от снега в зимний период (для проживающих в домах усадебного типа)</t>
  </si>
  <si>
    <t>подметание свежевыпавшего снега</t>
  </si>
  <si>
    <t>10 пог.м.</t>
  </si>
  <si>
    <t>сдвигание свежевыпавшего снега с дорожек</t>
  </si>
  <si>
    <t>Уборка придомовой территории с 1 апреля по 31 октября</t>
  </si>
  <si>
    <t>весна</t>
  </si>
  <si>
    <t>лето</t>
  </si>
  <si>
    <t>осень</t>
  </si>
  <si>
    <t xml:space="preserve">         </t>
  </si>
  <si>
    <t>Приложение 1</t>
  </si>
  <si>
    <t>УТВЕРЖДЕНО</t>
  </si>
  <si>
    <t xml:space="preserve">Приказ директора ТЦСОН </t>
  </si>
  <si>
    <t>Шумилинского района</t>
  </si>
  <si>
    <t>ПРЕЙСКУРАНТ № 1</t>
  </si>
  <si>
    <t>Основание:</t>
  </si>
  <si>
    <t xml:space="preserve"> 1. решение Витебского облисполкома от 29 апреля 2016 г. № 240  "О внесении дополнения и изменений в решение Витебского областного исполнительного комитета от 31 декабря 2013 г. № 180";</t>
  </si>
  <si>
    <t>2. постановление Министерства труда и социальной защиты Республики Беларусь от 23 июня 2016 г. № 29 «Об  установлении норм времени на оказание социальных услуг, предоставляемых территориальными центрами социального обслуживания населения, и признании утратившими силу постановлений Министерства труда и социальной защиты Республики Беларусь от 1 ноября 2002 г. № 141 и от 23 декабря 2005 г. № 182»</t>
  </si>
  <si>
    <t>N п/п</t>
  </si>
  <si>
    <t>Наименование услуги</t>
  </si>
  <si>
    <t>№ нормы</t>
  </si>
  <si>
    <t>Тариф за единицу  измерения без НДС, руб.</t>
  </si>
  <si>
    <t>Тариф за единицу измерения с НДС 20%    руб.</t>
  </si>
  <si>
    <t>Норма времени по перечню   чел-час</t>
  </si>
  <si>
    <t>Единица измерения</t>
  </si>
  <si>
    <t>1 скл.м.</t>
  </si>
  <si>
    <t xml:space="preserve">Укладка дров                                                                                                                                                                                      до 10 м.                                                                                                                      </t>
  </si>
  <si>
    <t>Укладка дров до 20 м.</t>
  </si>
  <si>
    <t>ПРЕЙСКУРАНТ № 2</t>
  </si>
  <si>
    <t>Единица   измерения</t>
  </si>
  <si>
    <t>Тариф за единица измерения без НДС, руб.</t>
  </si>
  <si>
    <t>Тариф за единицу измерения с НДС руб.</t>
  </si>
  <si>
    <t>вручную до 50 м.</t>
  </si>
  <si>
    <t xml:space="preserve">Доставка воды(для проживающих в жилых помещениях без центрального водостабжения)    </t>
  </si>
  <si>
    <t>1емкость до 10 л.</t>
  </si>
  <si>
    <t>вручную до 200 м.</t>
  </si>
  <si>
    <t>свыше 200 м.</t>
  </si>
  <si>
    <t>емкость до 20 л.</t>
  </si>
  <si>
    <t>ёмкость весом до 7 кг.</t>
  </si>
  <si>
    <t>Доставка топлива из хранилища пешком до 50 м.</t>
  </si>
  <si>
    <t>10 м.кв.</t>
  </si>
  <si>
    <t>дверь</t>
  </si>
  <si>
    <t>подоконник</t>
  </si>
  <si>
    <t>потолок</t>
  </si>
  <si>
    <t xml:space="preserve">Мытье с помощью моющих средств   </t>
  </si>
  <si>
    <t>1 м.кв.</t>
  </si>
  <si>
    <t>на ровных участках</t>
  </si>
  <si>
    <t>100 м.кв.</t>
  </si>
  <si>
    <t>Копание картофеля  лопатой с отноской на расстояние до 20 м.</t>
  </si>
  <si>
    <t>ягоды</t>
  </si>
  <si>
    <t xml:space="preserve">Консервирование ягод и фруктов(компоты )в банки стеклянные   </t>
  </si>
  <si>
    <t>5 кг.</t>
  </si>
  <si>
    <t>свеклы</t>
  </si>
  <si>
    <t xml:space="preserve">Уборка    </t>
  </si>
  <si>
    <t>моркови</t>
  </si>
  <si>
    <t>капусты</t>
  </si>
  <si>
    <t>лука</t>
  </si>
  <si>
    <t>чеснока</t>
  </si>
  <si>
    <t>до 15 см</t>
  </si>
  <si>
    <t>15-20см.</t>
  </si>
  <si>
    <t>Вскапывание почвы вручную на глубину:</t>
  </si>
  <si>
    <t>без очистки</t>
  </si>
  <si>
    <t xml:space="preserve">Разравнивание вскопанной почвы </t>
  </si>
  <si>
    <t>без кипячения</t>
  </si>
  <si>
    <t>Услуги по регулярной стирке,сушке,глажению постельного белья,одежды на дому у заказчика при отсутствии централизованного водоснабжения</t>
  </si>
  <si>
    <t>100 шт.</t>
  </si>
  <si>
    <t>100  шт.</t>
  </si>
  <si>
    <t>100  п.м.</t>
  </si>
  <si>
    <t>Вспашка почвы на глубину до 20 см.мотоблоком</t>
  </si>
  <si>
    <t>1 слой</t>
  </si>
  <si>
    <t xml:space="preserve">Рыхление почвы мотоблоком с применением фрезы в                                                        </t>
  </si>
  <si>
    <t>2 слоя</t>
  </si>
  <si>
    <t>3 слоя</t>
  </si>
  <si>
    <t xml:space="preserve">Чистка прикроватных ковриков и дорожек </t>
  </si>
  <si>
    <t>Чистка ванны,умывальника          (раковины)</t>
  </si>
  <si>
    <t>Приложение 2</t>
  </si>
  <si>
    <t>Стирка белья в СМА 50 С101-000  Атлант с кипячением</t>
  </si>
  <si>
    <t>Обучение пользованию компьютерной техникой,мобильным телефоном</t>
  </si>
  <si>
    <t>1 занятие</t>
  </si>
  <si>
    <t>Протирание пыли с поверхности мебели</t>
  </si>
  <si>
    <t>стул,кресло</t>
  </si>
  <si>
    <t>1 шт.</t>
  </si>
  <si>
    <t>стол,полка,тумбочка</t>
  </si>
  <si>
    <t>шкаф.стеллаж</t>
  </si>
  <si>
    <t>диван</t>
  </si>
  <si>
    <t>тарифов на  услуги, оказываемые государственным учреждением «Территориальный центр  социального обслуживания населения Шумилинского района» бюджет</t>
  </si>
  <si>
    <t>1 км.</t>
  </si>
  <si>
    <t>покупка и доставка на дом продуктов питания и промышленных товаров первой необходимости</t>
  </si>
  <si>
    <t>1 заказ весом до 7 кг.</t>
  </si>
  <si>
    <t>пешком до 500м.</t>
  </si>
  <si>
    <t>наи последующие 100м. пешком добавлять</t>
  </si>
  <si>
    <t>велосипедом до 500м.</t>
  </si>
  <si>
    <t>последующие 100м. Велосипедом добавлять</t>
  </si>
  <si>
    <t>на последующие 100м. пешком добавлять</t>
  </si>
  <si>
    <t>на последующие 100м. велосипедом добавлять</t>
  </si>
  <si>
    <t>оказание помощи в приготовлении пищи</t>
  </si>
  <si>
    <t>1 блюдо</t>
  </si>
  <si>
    <t>приготовление простых блюд</t>
  </si>
  <si>
    <t>доставка топлива из хранилища пешком до 50 м.</t>
  </si>
  <si>
    <t>1 емкость весом до 7кг.</t>
  </si>
  <si>
    <t>подготовка печей к растопке</t>
  </si>
  <si>
    <t>1 растопка</t>
  </si>
  <si>
    <t>растопка печей</t>
  </si>
  <si>
    <t>сдача вещей в стирку, химчистку и их доставка на дом</t>
  </si>
  <si>
    <t>помощь в поддержании порядка в жилых помещениях</t>
  </si>
  <si>
    <t>вынос мусора</t>
  </si>
  <si>
    <t>уборка пылесосом мягкой мебели, ковров и напольных покрытий</t>
  </si>
  <si>
    <t>стул</t>
  </si>
  <si>
    <t>кресло</t>
  </si>
  <si>
    <t>диванов</t>
  </si>
  <si>
    <t>ковровое покрытие</t>
  </si>
  <si>
    <t>смена штор и гардин</t>
  </si>
  <si>
    <t>1 пог.м.</t>
  </si>
  <si>
    <t>уборка стен и потолков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</si>
  <si>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</si>
  <si>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</si>
  <si>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</si>
  <si>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</si>
  <si>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доставка на дом материальной помощи</t>
  </si>
  <si>
    <t>пешком на 100м. Пути</t>
  </si>
  <si>
    <t>велосипедом на 100м.пути</t>
  </si>
  <si>
    <t>обеспечение проживания в стационарных условиях</t>
  </si>
  <si>
    <t>оказание помощи в смене нательного белья</t>
  </si>
  <si>
    <t>оказание помощи в одевании, снятии одежды, переодевании</t>
  </si>
  <si>
    <t>в теплое время года</t>
  </si>
  <si>
    <t>в холодное время года</t>
  </si>
  <si>
    <t>оказание помощи в смене (перестилании) постельного белья</t>
  </si>
  <si>
    <t>1 комплект</t>
  </si>
  <si>
    <t>предоставление рационального питания, в том числе питания по назначению врача</t>
  </si>
  <si>
    <t>1 сутки</t>
  </si>
  <si>
    <t>оказание помощи в приеме пищи (кормление)</t>
  </si>
  <si>
    <t>1 кормление</t>
  </si>
  <si>
    <t>в форме стационарного обслуживания</t>
  </si>
  <si>
    <t>в форме полустационарного обслуживания</t>
  </si>
  <si>
    <t>причесывание</t>
  </si>
  <si>
    <t>помощь в принятии ванны (душа)</t>
  </si>
  <si>
    <t>в форме обслуживания на дому</t>
  </si>
  <si>
    <t>мытье головы</t>
  </si>
  <si>
    <t>для проживающих в жилых помещениях с центральным водоснабжением</t>
  </si>
  <si>
    <t>для проживающих в жилых помещениях без центрального водоснабженя</t>
  </si>
  <si>
    <t>бритье бороды, усов</t>
  </si>
  <si>
    <t>гигиеническая обработка ног и рук (стрижка ногтей)</t>
  </si>
  <si>
    <t>на руках</t>
  </si>
  <si>
    <t>на ногах</t>
  </si>
  <si>
    <t>смена подгузника с гигиенической обработкой</t>
  </si>
  <si>
    <t>сопровождение ослабленных граждан к месту назначения и обратно</t>
  </si>
  <si>
    <t>не имеющих нарушений опрно-двигательного аппарата пешком на 100 м. пути</t>
  </si>
  <si>
    <t xml:space="preserve"> имеющих нарушений опрно-двигательного аппарата пешком на 100 м. пути</t>
  </si>
  <si>
    <t>передвигающихся в коляске на 100м. пути</t>
  </si>
  <si>
    <t>обеспечение сохранности вещей и ценностей,принадлежащих гражданам, переданных на хранение</t>
  </si>
  <si>
    <t>услуги по регулярной стирке, сушке, глажению постельного белья, одежды (как нормированной так и личной)</t>
  </si>
  <si>
    <t>5 кг.белья (одежды)</t>
  </si>
  <si>
    <t>оказание помощи в пользовании телефонной связью, почтовыми услугами (уточнение и набор номера, написание и отправка корреспонденции и другое)</t>
  </si>
  <si>
    <t>уточнение и набор телефонного номера</t>
  </si>
  <si>
    <t>получение необходимой для проживающего информации по телефону и ее разьяснение</t>
  </si>
  <si>
    <t xml:space="preserve">оказание помощи в написании и отправке корреспонденции </t>
  </si>
  <si>
    <t>оказание первой помощи</t>
  </si>
  <si>
    <t>в форме стационарного и полустационарного обслуживания</t>
  </si>
  <si>
    <t>обеспечение динамического медицинского наблюдения</t>
  </si>
  <si>
    <t>содействие в организации получения медицинской помощи</t>
  </si>
  <si>
    <t>подготовка документов для госпитализации</t>
  </si>
  <si>
    <t>запись на прием к специалисту</t>
  </si>
  <si>
    <t>доставка (обеспечение) лекарственных средств и изделий медицинского назначения</t>
  </si>
  <si>
    <t>велосипедом до 500 м.</t>
  </si>
  <si>
    <t>оказание помощи в выполнении назначений, рекомендаций медицинского работника</t>
  </si>
  <si>
    <t>прием лекарственных средств, закапывание капель</t>
  </si>
  <si>
    <t>наложение повязок,натирание мазью</t>
  </si>
  <si>
    <t>содействие в выполнении реабилитационных мероприятий</t>
  </si>
  <si>
    <t>помощь в обеспечении техническими средствами социальной реабилитации, включенными в Государственный реестр(перечень) технических средств социальной реабилитации</t>
  </si>
  <si>
    <t>обучение пользованию техническими средствами социальной реабилитации</t>
  </si>
  <si>
    <t>проведение мероприятий по развитию доступных навыков(для молодых инвалидов с особенностями психофизического развития)</t>
  </si>
  <si>
    <t xml:space="preserve">помощь в подборе и выдача технических средств социальной реабилитации во временное пользование </t>
  </si>
  <si>
    <t>в форме стационарного, полустационарного и нестационарного обслуживания</t>
  </si>
  <si>
    <t>Распиловка дровяного долготья на заданую длину бензопилой STIHL MS 260</t>
  </si>
  <si>
    <t>1 скл.м.куб.</t>
  </si>
  <si>
    <t>Распиловка отходов лесоматериалов на дрова бензопилой STIHL MS 260</t>
  </si>
  <si>
    <t>Вырубка кустарников</t>
  </si>
  <si>
    <t>10 шт.</t>
  </si>
  <si>
    <t>Замене перегоревших электроламп</t>
  </si>
  <si>
    <t>Окраска потолков водоэмульсионной краской</t>
  </si>
  <si>
    <t>т7№115</t>
  </si>
  <si>
    <t>т.12.№15</t>
  </si>
  <si>
    <t>простое окрашивание кистью</t>
  </si>
  <si>
    <t>простое окрашивание валиком</t>
  </si>
  <si>
    <t>улучшенное окрашивание кистью</t>
  </si>
  <si>
    <t>улучшенное окрашивание валиком</t>
  </si>
  <si>
    <t>Известковая окраска печей, стояков и труб кистью</t>
  </si>
  <si>
    <t>т.12№31</t>
  </si>
  <si>
    <t>стен</t>
  </si>
  <si>
    <t xml:space="preserve">потолков </t>
  </si>
  <si>
    <t>печей</t>
  </si>
  <si>
    <t>т12№3</t>
  </si>
  <si>
    <t>в один слой</t>
  </si>
  <si>
    <t>в два слоя</t>
  </si>
  <si>
    <t>Окраска забора из штакетника масляными красками кистью</t>
  </si>
  <si>
    <t>т12№1</t>
  </si>
  <si>
    <t>Ремонт штакетных заборов с добавлением до 5% нового материала</t>
  </si>
  <si>
    <t>т13№84</t>
  </si>
  <si>
    <t>Оклеивание стен обоями</t>
  </si>
  <si>
    <t>т12№22</t>
  </si>
  <si>
    <t>Снятие обоев(снятие старых обоев)</t>
  </si>
  <si>
    <t>т12№20</t>
  </si>
  <si>
    <t>Простая масляная окраска ранее окрашеных поверхностей кистью с расчисткой старой краски до 35%</t>
  </si>
  <si>
    <t>стены</t>
  </si>
  <si>
    <t>полы</t>
  </si>
  <si>
    <t>потолки, двери</t>
  </si>
  <si>
    <t>окна</t>
  </si>
  <si>
    <t>т12№36</t>
  </si>
  <si>
    <t>Обрезка сучьев плодовых деревьев</t>
  </si>
  <si>
    <t>Окраска известью или  мелом</t>
  </si>
  <si>
    <t>Прочие ремонтные работы</t>
  </si>
  <si>
    <t>Сбор урожая с плодовых деревьев и кустарников</t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</si>
  <si>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облагаются </t>
    </r>
    <r>
      <rPr>
        <sz val="10"/>
        <color indexed="8"/>
        <rFont val="Times New Roman"/>
        <family val="1"/>
      </rPr>
      <t>налогом на добавленную стоимость .</t>
    </r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</si>
  <si>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освобождаются от </t>
    </r>
    <r>
      <rPr>
        <sz val="10"/>
        <color indexed="8"/>
        <rFont val="Times New Roman"/>
        <family val="1"/>
      </rPr>
      <t>налога на добавленную стоимость .</t>
    </r>
  </si>
  <si>
    <t>плановая калькуляция от 28.09.2018</t>
  </si>
  <si>
    <t xml:space="preserve">от _______________ № </t>
  </si>
  <si>
    <t xml:space="preserve">от ____________________ № </t>
  </si>
  <si>
    <t xml:space="preserve"> Стоимость нормо-минуты   0,072 руб.</t>
  </si>
  <si>
    <t xml:space="preserve"> Стоимость нормо-минуты   0,072руб.</t>
  </si>
  <si>
    <t xml:space="preserve"> Экономист                                                     И.В.Печень</t>
  </si>
  <si>
    <t>И.В.Печень</t>
  </si>
  <si>
    <t xml:space="preserve">Услуги по регулярной стирке,сушке,глажению постельного белья,одежды на дому у заказчика при централизов. водоснабжении </t>
  </si>
  <si>
    <t>Доставка на дом горячего питания</t>
  </si>
  <si>
    <t>плановая калькуляция от 01.09.2019</t>
  </si>
  <si>
    <t>плановая калькуляция от 01.09.20019</t>
  </si>
  <si>
    <t>плановая калькуляция от 24.02.2020</t>
  </si>
  <si>
    <t>плановая калькуляция от 15.06.2020</t>
  </si>
  <si>
    <t xml:space="preserve"> 100 м.кв.</t>
  </si>
  <si>
    <r>
      <t xml:space="preserve">Услуги по косьбе травы (с помощью триммера)  </t>
    </r>
    <r>
      <rPr>
        <b/>
        <i/>
        <sz val="10"/>
        <rFont val="Times New Roman"/>
        <family val="1"/>
      </rPr>
      <t>ШТИЛЬ</t>
    </r>
    <r>
      <rPr>
        <sz val="10"/>
        <rFont val="Times New Roman"/>
        <family val="1"/>
      </rPr>
      <t xml:space="preserve">                                                           </t>
    </r>
  </si>
  <si>
    <r>
      <t xml:space="preserve">Услуги по косьбе травы (с помощью триммера)  </t>
    </r>
    <r>
      <rPr>
        <b/>
        <i/>
        <sz val="10"/>
        <rFont val="Times New Roman"/>
        <family val="1"/>
      </rPr>
      <t>ЕСО</t>
    </r>
    <r>
      <rPr>
        <sz val="10"/>
        <rFont val="Times New Roman"/>
        <family val="1"/>
      </rPr>
      <t xml:space="preserve">                                                          </t>
    </r>
  </si>
  <si>
    <t>плановая калькуляция от 22.06.2020</t>
  </si>
  <si>
    <t xml:space="preserve">от   22.06.2020 года </t>
  </si>
  <si>
    <t>Стоимость нормо-часа 4руб. 35коп.</t>
  </si>
  <si>
    <t xml:space="preserve">от   22.06.2020года </t>
  </si>
  <si>
    <t xml:space="preserve">тарифов на  услуги, оказываемые государственным учреждением </t>
  </si>
  <si>
    <t>"Территориальный центр социального обслуживания населения Шумилинского района" бюджет обороты по реализации которых на территории Республики Беларусь освобождаются от налога на добавленную стоимость 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</si>
</sst>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u val="single"/>
      <sz val="26"/>
      <color indexed="8"/>
      <name val="Times New Roman"/>
      <family val="1"/>
    </font>
    <font>
      <sz val="26"/>
      <color indexed="8"/>
      <name val="Courier New"/>
      <family val="3"/>
    </font>
    <font>
      <sz val="26"/>
      <name val="Times New Roman"/>
      <family val="1"/>
    </font>
    <font>
      <b/>
      <sz val="26"/>
      <color indexed="8"/>
      <name val="Calibri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Calibri"/>
      <family val="2"/>
    </font>
    <font>
      <u val="single"/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8">
    <xf numFmtId="0" fontId="0" fillId="0" borderId="0" xfId="0" applyFont="1" applyAlignment="1">
      <alignment/>
    </xf>
    <xf numFmtId="0" fontId="55" fillId="0" borderId="0" xfId="0" applyFont="1" applyAlignment="1">
      <alignment horizontal="justify"/>
    </xf>
    <xf numFmtId="0" fontId="56" fillId="0" borderId="0" xfId="0" applyFont="1" applyAlignment="1">
      <alignment/>
    </xf>
    <xf numFmtId="44" fontId="0" fillId="0" borderId="0" xfId="42" applyFont="1" applyAlignment="1">
      <alignment/>
    </xf>
    <xf numFmtId="0" fontId="55" fillId="0" borderId="10" xfId="0" applyFont="1" applyBorder="1" applyAlignment="1">
      <alignment vertical="top" wrapText="1"/>
    </xf>
    <xf numFmtId="14" fontId="55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44" fontId="57" fillId="0" borderId="0" xfId="42" applyFont="1" applyAlignment="1">
      <alignment/>
    </xf>
    <xf numFmtId="44" fontId="58" fillId="0" borderId="0" xfId="42" applyFont="1" applyAlignment="1">
      <alignment/>
    </xf>
    <xf numFmtId="0" fontId="59" fillId="0" borderId="12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14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61" fillId="0" borderId="12" xfId="0" applyFont="1" applyBorder="1" applyAlignment="1">
      <alignment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2" fillId="0" borderId="12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7" xfId="0" applyFont="1" applyBorder="1" applyAlignment="1">
      <alignment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1" fontId="62" fillId="0" borderId="17" xfId="0" applyNumberFormat="1" applyFont="1" applyBorder="1" applyAlignment="1">
      <alignment horizontal="center" vertical="top" wrapText="1"/>
    </xf>
    <xf numFmtId="14" fontId="15" fillId="0" borderId="17" xfId="0" applyNumberFormat="1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/>
    </xf>
    <xf numFmtId="0" fontId="59" fillId="0" borderId="20" xfId="0" applyFont="1" applyBorder="1" applyAlignment="1">
      <alignment horizontal="center" vertical="top"/>
    </xf>
    <xf numFmtId="0" fontId="0" fillId="0" borderId="0" xfId="0" applyAlignment="1">
      <alignment/>
    </xf>
    <xf numFmtId="1" fontId="6" fillId="0" borderId="1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14" fontId="55" fillId="0" borderId="0" xfId="0" applyNumberFormat="1" applyFont="1" applyBorder="1" applyAlignment="1">
      <alignment vertical="top" wrapText="1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/>
    </xf>
    <xf numFmtId="14" fontId="55" fillId="33" borderId="25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164" fontId="6" fillId="33" borderId="23" xfId="0" applyNumberFormat="1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vertical="center" wrapText="1"/>
    </xf>
    <xf numFmtId="0" fontId="55" fillId="33" borderId="17" xfId="0" applyFont="1" applyFill="1" applyBorder="1" applyAlignment="1">
      <alignment wrapText="1"/>
    </xf>
    <xf numFmtId="2" fontId="6" fillId="33" borderId="22" xfId="0" applyNumberFormat="1" applyFont="1" applyFill="1" applyBorder="1" applyAlignment="1">
      <alignment vertical="top" wrapText="1"/>
    </xf>
    <xf numFmtId="2" fontId="6" fillId="33" borderId="17" xfId="0" applyNumberFormat="1" applyFont="1" applyFill="1" applyBorder="1" applyAlignment="1">
      <alignment horizontal="center" vertical="top" wrapText="1"/>
    </xf>
    <xf numFmtId="2" fontId="6" fillId="33" borderId="23" xfId="0" applyNumberFormat="1" applyFont="1" applyFill="1" applyBorder="1" applyAlignment="1">
      <alignment horizontal="center" vertical="top" wrapText="1"/>
    </xf>
    <xf numFmtId="2" fontId="6" fillId="33" borderId="21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vertical="center"/>
    </xf>
    <xf numFmtId="2" fontId="6" fillId="33" borderId="17" xfId="0" applyNumberFormat="1" applyFont="1" applyFill="1" applyBorder="1" applyAlignment="1">
      <alignment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2" fontId="6" fillId="33" borderId="17" xfId="0" applyNumberFormat="1" applyFont="1" applyFill="1" applyBorder="1" applyAlignment="1">
      <alignment horizontal="center" wrapText="1"/>
    </xf>
    <xf numFmtId="0" fontId="55" fillId="33" borderId="2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top" wrapText="1"/>
    </xf>
    <xf numFmtId="0" fontId="55" fillId="33" borderId="22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6" fillId="33" borderId="13" xfId="0" applyFont="1" applyFill="1" applyBorder="1" applyAlignment="1">
      <alignment vertical="top" wrapText="1"/>
    </xf>
    <xf numFmtId="0" fontId="55" fillId="33" borderId="28" xfId="0" applyFont="1" applyFill="1" applyBorder="1" applyAlignment="1">
      <alignment horizontal="center"/>
    </xf>
    <xf numFmtId="0" fontId="6" fillId="33" borderId="21" xfId="0" applyFont="1" applyFill="1" applyBorder="1" applyAlignment="1">
      <alignment wrapText="1"/>
    </xf>
    <xf numFmtId="0" fontId="55" fillId="33" borderId="2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center" wrapText="1"/>
    </xf>
    <xf numFmtId="0" fontId="55" fillId="33" borderId="24" xfId="0" applyFont="1" applyFill="1" applyBorder="1" applyAlignment="1">
      <alignment vertical="center"/>
    </xf>
    <xf numFmtId="0" fontId="56" fillId="33" borderId="23" xfId="0" applyFont="1" applyFill="1" applyBorder="1" applyAlignment="1">
      <alignment/>
    </xf>
    <xf numFmtId="0" fontId="55" fillId="33" borderId="21" xfId="0" applyFont="1" applyFill="1" applyBorder="1" applyAlignment="1">
      <alignment vertical="center"/>
    </xf>
    <xf numFmtId="0" fontId="55" fillId="33" borderId="22" xfId="0" applyFont="1" applyFill="1" applyBorder="1" applyAlignment="1">
      <alignment wrapText="1"/>
    </xf>
    <xf numFmtId="0" fontId="55" fillId="33" borderId="23" xfId="0" applyFont="1" applyFill="1" applyBorder="1" applyAlignment="1">
      <alignment/>
    </xf>
    <xf numFmtId="0" fontId="55" fillId="33" borderId="23" xfId="0" applyFont="1" applyFill="1" applyBorder="1" applyAlignment="1">
      <alignment wrapText="1"/>
    </xf>
    <xf numFmtId="0" fontId="55" fillId="33" borderId="17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center" vertical="top"/>
    </xf>
    <xf numFmtId="0" fontId="55" fillId="33" borderId="21" xfId="0" applyFont="1" applyFill="1" applyBorder="1" applyAlignment="1">
      <alignment vertical="center" wrapText="1"/>
    </xf>
    <xf numFmtId="0" fontId="55" fillId="33" borderId="22" xfId="0" applyFont="1" applyFill="1" applyBorder="1" applyAlignment="1">
      <alignment vertical="center" wrapText="1"/>
    </xf>
    <xf numFmtId="0" fontId="55" fillId="33" borderId="17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2" fontId="56" fillId="33" borderId="17" xfId="0" applyNumberFormat="1" applyFont="1" applyFill="1" applyBorder="1" applyAlignment="1">
      <alignment/>
    </xf>
    <xf numFmtId="0" fontId="55" fillId="33" borderId="17" xfId="0" applyFont="1" applyFill="1" applyBorder="1" applyAlignment="1">
      <alignment horizontal="right"/>
    </xf>
    <xf numFmtId="164" fontId="55" fillId="33" borderId="17" xfId="0" applyNumberFormat="1" applyFont="1" applyFill="1" applyBorder="1" applyAlignment="1">
      <alignment/>
    </xf>
    <xf numFmtId="0" fontId="55" fillId="33" borderId="19" xfId="0" applyFont="1" applyFill="1" applyBorder="1" applyAlignment="1">
      <alignment/>
    </xf>
    <xf numFmtId="164" fontId="56" fillId="33" borderId="17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horizontal="justify" vertical="top" wrapText="1"/>
    </xf>
    <xf numFmtId="0" fontId="55" fillId="33" borderId="0" xfId="0" applyFont="1" applyFill="1" applyAlignment="1">
      <alignment/>
    </xf>
    <xf numFmtId="44" fontId="55" fillId="33" borderId="0" xfId="42" applyFont="1" applyFill="1" applyAlignment="1">
      <alignment/>
    </xf>
    <xf numFmtId="0" fontId="55" fillId="33" borderId="0" xfId="0" applyFont="1" applyFill="1" applyAlignment="1">
      <alignment horizontal="left" wrapText="1"/>
    </xf>
    <xf numFmtId="2" fontId="6" fillId="34" borderId="17" xfId="0" applyNumberFormat="1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/>
    </xf>
    <xf numFmtId="2" fontId="6" fillId="34" borderId="23" xfId="0" applyNumberFormat="1" applyFont="1" applyFill="1" applyBorder="1" applyAlignment="1">
      <alignment horizontal="center" vertical="center"/>
    </xf>
    <xf numFmtId="2" fontId="20" fillId="33" borderId="21" xfId="0" applyNumberFormat="1" applyFont="1" applyFill="1" applyBorder="1" applyAlignment="1">
      <alignment horizontal="center" vertical="center"/>
    </xf>
    <xf numFmtId="2" fontId="20" fillId="33" borderId="22" xfId="0" applyNumberFormat="1" applyFont="1" applyFill="1" applyBorder="1" applyAlignment="1">
      <alignment horizontal="center"/>
    </xf>
    <xf numFmtId="2" fontId="20" fillId="33" borderId="17" xfId="0" applyNumberFormat="1" applyFont="1" applyFill="1" applyBorder="1" applyAlignment="1">
      <alignment horizontal="center"/>
    </xf>
    <xf numFmtId="2" fontId="20" fillId="33" borderId="23" xfId="0" applyNumberFormat="1" applyFont="1" applyFill="1" applyBorder="1" applyAlignment="1">
      <alignment horizontal="center"/>
    </xf>
    <xf numFmtId="2" fontId="20" fillId="33" borderId="24" xfId="0" applyNumberFormat="1" applyFont="1" applyFill="1" applyBorder="1" applyAlignment="1">
      <alignment horizontal="center"/>
    </xf>
    <xf numFmtId="2" fontId="20" fillId="33" borderId="22" xfId="0" applyNumberFormat="1" applyFont="1" applyFill="1" applyBorder="1" applyAlignment="1">
      <alignment/>
    </xf>
    <xf numFmtId="2" fontId="20" fillId="33" borderId="13" xfId="0" applyNumberFormat="1" applyFont="1" applyFill="1" applyBorder="1" applyAlignment="1">
      <alignment/>
    </xf>
    <xf numFmtId="2" fontId="20" fillId="33" borderId="13" xfId="0" applyNumberFormat="1" applyFont="1" applyFill="1" applyBorder="1" applyAlignment="1">
      <alignment horizontal="center" vertical="center"/>
    </xf>
    <xf numFmtId="2" fontId="20" fillId="33" borderId="24" xfId="0" applyNumberFormat="1" applyFont="1" applyFill="1" applyBorder="1" applyAlignment="1">
      <alignment vertical="center"/>
    </xf>
    <xf numFmtId="2" fontId="20" fillId="33" borderId="17" xfId="0" applyNumberFormat="1" applyFont="1" applyFill="1" applyBorder="1" applyAlignment="1">
      <alignment wrapText="1"/>
    </xf>
    <xf numFmtId="2" fontId="20" fillId="33" borderId="21" xfId="0" applyNumberFormat="1" applyFont="1" applyFill="1" applyBorder="1" applyAlignment="1">
      <alignment horizontal="center" vertical="center" wrapText="1"/>
    </xf>
    <xf numFmtId="2" fontId="20" fillId="33" borderId="22" xfId="0" applyNumberFormat="1" applyFont="1" applyFill="1" applyBorder="1" applyAlignment="1">
      <alignment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/>
    </xf>
    <xf numFmtId="0" fontId="55" fillId="33" borderId="22" xfId="0" applyNumberFormat="1" applyFont="1" applyFill="1" applyBorder="1" applyAlignment="1">
      <alignment horizontal="center"/>
    </xf>
    <xf numFmtId="0" fontId="55" fillId="33" borderId="17" xfId="0" applyNumberFormat="1" applyFont="1" applyFill="1" applyBorder="1" applyAlignment="1">
      <alignment horizontal="center" vertical="center"/>
    </xf>
    <xf numFmtId="2" fontId="20" fillId="34" borderId="17" xfId="0" applyNumberFormat="1" applyFont="1" applyFill="1" applyBorder="1" applyAlignment="1">
      <alignment horizontal="center" vertical="center" wrapText="1"/>
    </xf>
    <xf numFmtId="2" fontId="20" fillId="34" borderId="21" xfId="0" applyNumberFormat="1" applyFont="1" applyFill="1" applyBorder="1" applyAlignment="1">
      <alignment horizontal="center" vertical="center"/>
    </xf>
    <xf numFmtId="2" fontId="20" fillId="34" borderId="17" xfId="0" applyNumberFormat="1" applyFont="1" applyFill="1" applyBorder="1" applyAlignment="1">
      <alignment horizontal="center" vertical="center"/>
    </xf>
    <xf numFmtId="2" fontId="64" fillId="34" borderId="24" xfId="0" applyNumberFormat="1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horizontal="center" vertical="center"/>
    </xf>
    <xf numFmtId="164" fontId="20" fillId="34" borderId="21" xfId="0" applyNumberFormat="1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horizontal="left"/>
    </xf>
    <xf numFmtId="0" fontId="6" fillId="33" borderId="2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2" fontId="20" fillId="34" borderId="23" xfId="0" applyNumberFormat="1" applyFont="1" applyFill="1" applyBorder="1" applyAlignment="1">
      <alignment horizontal="center" vertical="center"/>
    </xf>
    <xf numFmtId="2" fontId="20" fillId="34" borderId="26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23" xfId="0" applyNumberFormat="1" applyFont="1" applyFill="1" applyBorder="1" applyAlignment="1">
      <alignment horizontal="center" vertical="center"/>
    </xf>
    <xf numFmtId="2" fontId="20" fillId="33" borderId="22" xfId="0" applyNumberFormat="1" applyFont="1" applyFill="1" applyBorder="1" applyAlignment="1">
      <alignment horizontal="center" vertical="center"/>
    </xf>
    <xf numFmtId="2" fontId="20" fillId="33" borderId="17" xfId="0" applyNumberFormat="1" applyFont="1" applyFill="1" applyBorder="1" applyAlignment="1">
      <alignment horizontal="center" vertical="center"/>
    </xf>
    <xf numFmtId="2" fontId="20" fillId="33" borderId="2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top"/>
    </xf>
    <xf numFmtId="0" fontId="55" fillId="33" borderId="13" xfId="0" applyFont="1" applyFill="1" applyBorder="1" applyAlignment="1">
      <alignment horizontal="center"/>
    </xf>
    <xf numFmtId="2" fontId="6" fillId="33" borderId="26" xfId="0" applyNumberFormat="1" applyFont="1" applyFill="1" applyBorder="1" applyAlignment="1">
      <alignment horizontal="center" vertical="center"/>
    </xf>
    <xf numFmtId="2" fontId="20" fillId="33" borderId="26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/>
    </xf>
    <xf numFmtId="2" fontId="20" fillId="33" borderId="18" xfId="0" applyNumberFormat="1" applyFont="1" applyFill="1" applyBorder="1" applyAlignment="1">
      <alignment horizontal="center" vertical="top" wrapText="1"/>
    </xf>
    <xf numFmtId="2" fontId="20" fillId="33" borderId="25" xfId="0" applyNumberFormat="1" applyFont="1" applyFill="1" applyBorder="1" applyAlignment="1">
      <alignment horizontal="center" vertical="top" wrapText="1"/>
    </xf>
    <xf numFmtId="14" fontId="55" fillId="33" borderId="15" xfId="0" applyNumberFormat="1" applyFont="1" applyFill="1" applyBorder="1" applyAlignment="1">
      <alignment horizontal="center" vertical="center"/>
    </xf>
    <xf numFmtId="14" fontId="55" fillId="33" borderId="30" xfId="0" applyNumberFormat="1" applyFont="1" applyFill="1" applyBorder="1" applyAlignment="1">
      <alignment horizontal="center" vertical="center"/>
    </xf>
    <xf numFmtId="14" fontId="55" fillId="33" borderId="17" xfId="0" applyNumberFormat="1" applyFont="1" applyFill="1" applyBorder="1" applyAlignment="1">
      <alignment horizontal="center" vertical="center"/>
    </xf>
    <xf numFmtId="2" fontId="20" fillId="34" borderId="13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wrapText="1"/>
    </xf>
    <xf numFmtId="0" fontId="56" fillId="33" borderId="29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wrapText="1"/>
    </xf>
    <xf numFmtId="0" fontId="55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/>
    </xf>
    <xf numFmtId="0" fontId="55" fillId="33" borderId="24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/>
    </xf>
    <xf numFmtId="2" fontId="20" fillId="33" borderId="23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20" fillId="33" borderId="17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/>
    </xf>
    <xf numFmtId="2" fontId="20" fillId="33" borderId="17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vertical="top" wrapText="1"/>
    </xf>
    <xf numFmtId="2" fontId="6" fillId="33" borderId="24" xfId="0" applyNumberFormat="1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2" fontId="20" fillId="33" borderId="24" xfId="0" applyNumberFormat="1" applyFont="1" applyFill="1" applyBorder="1" applyAlignment="1">
      <alignment horizontal="center" vertical="center"/>
    </xf>
    <xf numFmtId="2" fontId="20" fillId="33" borderId="26" xfId="0" applyNumberFormat="1" applyFont="1" applyFill="1" applyBorder="1" applyAlignment="1">
      <alignment horizontal="center" vertical="center"/>
    </xf>
    <xf numFmtId="0" fontId="64" fillId="34" borderId="26" xfId="0" applyFont="1" applyFill="1" applyBorder="1" applyAlignment="1">
      <alignment horizontal="center" vertical="center"/>
    </xf>
    <xf numFmtId="0" fontId="64" fillId="34" borderId="29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top" wrapText="1"/>
    </xf>
    <xf numFmtId="14" fontId="55" fillId="33" borderId="33" xfId="0" applyNumberFormat="1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2" fontId="20" fillId="33" borderId="18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top" wrapText="1"/>
    </xf>
    <xf numFmtId="14" fontId="55" fillId="33" borderId="36" xfId="0" applyNumberFormat="1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 vertical="center"/>
    </xf>
    <xf numFmtId="2" fontId="20" fillId="33" borderId="25" xfId="0" applyNumberFormat="1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top" wrapText="1"/>
    </xf>
    <xf numFmtId="0" fontId="55" fillId="33" borderId="39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vertical="center" wrapText="1"/>
    </xf>
    <xf numFmtId="2" fontId="20" fillId="33" borderId="24" xfId="0" applyNumberFormat="1" applyFont="1" applyFill="1" applyBorder="1" applyAlignment="1">
      <alignment vertical="center" wrapText="1"/>
    </xf>
    <xf numFmtId="0" fontId="55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vertical="center"/>
    </xf>
    <xf numFmtId="0" fontId="6" fillId="33" borderId="47" xfId="0" applyFont="1" applyFill="1" applyBorder="1" applyAlignment="1">
      <alignment vertical="top" wrapText="1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wrapText="1"/>
    </xf>
    <xf numFmtId="0" fontId="20" fillId="33" borderId="22" xfId="0" applyFont="1" applyFill="1" applyBorder="1" applyAlignment="1">
      <alignment wrapText="1"/>
    </xf>
    <xf numFmtId="0" fontId="55" fillId="33" borderId="37" xfId="0" applyFont="1" applyFill="1" applyBorder="1" applyAlignment="1">
      <alignment horizontal="center" wrapText="1"/>
    </xf>
    <xf numFmtId="0" fontId="55" fillId="33" borderId="39" xfId="0" applyFont="1" applyFill="1" applyBorder="1" applyAlignment="1">
      <alignment horizontal="center" wrapText="1"/>
    </xf>
    <xf numFmtId="2" fontId="6" fillId="33" borderId="23" xfId="0" applyNumberFormat="1" applyFont="1" applyFill="1" applyBorder="1" applyAlignment="1">
      <alignment wrapText="1"/>
    </xf>
    <xf numFmtId="2" fontId="20" fillId="33" borderId="23" xfId="0" applyNumberFormat="1" applyFont="1" applyFill="1" applyBorder="1" applyAlignment="1">
      <alignment wrapText="1"/>
    </xf>
    <xf numFmtId="0" fontId="55" fillId="33" borderId="40" xfId="0" applyFont="1" applyFill="1" applyBorder="1" applyAlignment="1">
      <alignment horizontal="center" wrapText="1"/>
    </xf>
    <xf numFmtId="2" fontId="6" fillId="33" borderId="22" xfId="0" applyNumberFormat="1" applyFont="1" applyFill="1" applyBorder="1" applyAlignment="1">
      <alignment wrapText="1"/>
    </xf>
    <xf numFmtId="2" fontId="20" fillId="33" borderId="22" xfId="0" applyNumberFormat="1" applyFont="1" applyFill="1" applyBorder="1" applyAlignment="1">
      <alignment wrapText="1"/>
    </xf>
    <xf numFmtId="0" fontId="55" fillId="33" borderId="32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wrapText="1"/>
    </xf>
    <xf numFmtId="2" fontId="6" fillId="33" borderId="21" xfId="0" applyNumberFormat="1" applyFont="1" applyFill="1" applyBorder="1" applyAlignment="1">
      <alignment wrapText="1"/>
    </xf>
    <xf numFmtId="2" fontId="20" fillId="33" borderId="21" xfId="0" applyNumberFormat="1" applyFont="1" applyFill="1" applyBorder="1" applyAlignment="1">
      <alignment wrapText="1"/>
    </xf>
    <xf numFmtId="0" fontId="6" fillId="33" borderId="38" xfId="0" applyFont="1" applyFill="1" applyBorder="1" applyAlignment="1">
      <alignment horizontal="center" wrapText="1"/>
    </xf>
    <xf numFmtId="0" fontId="55" fillId="33" borderId="38" xfId="0" applyFont="1" applyFill="1" applyBorder="1" applyAlignment="1">
      <alignment horizontal="center" wrapText="1"/>
    </xf>
    <xf numFmtId="0" fontId="56" fillId="33" borderId="32" xfId="0" applyFont="1" applyFill="1" applyBorder="1" applyAlignment="1">
      <alignment horizontal="center" wrapText="1"/>
    </xf>
    <xf numFmtId="0" fontId="55" fillId="33" borderId="38" xfId="0" applyFont="1" applyFill="1" applyBorder="1" applyAlignment="1">
      <alignment wrapText="1"/>
    </xf>
    <xf numFmtId="0" fontId="65" fillId="33" borderId="40" xfId="0" applyFont="1" applyFill="1" applyBorder="1" applyAlignment="1">
      <alignment horizontal="center" wrapText="1"/>
    </xf>
    <xf numFmtId="0" fontId="56" fillId="33" borderId="32" xfId="0" applyFont="1" applyFill="1" applyBorder="1" applyAlignment="1">
      <alignment wrapText="1"/>
    </xf>
    <xf numFmtId="2" fontId="6" fillId="33" borderId="29" xfId="0" applyNumberFormat="1" applyFont="1" applyFill="1" applyBorder="1" applyAlignment="1">
      <alignment wrapText="1"/>
    </xf>
    <xf numFmtId="2" fontId="20" fillId="33" borderId="29" xfId="0" applyNumberFormat="1" applyFont="1" applyFill="1" applyBorder="1" applyAlignment="1">
      <alignment wrapText="1"/>
    </xf>
    <xf numFmtId="2" fontId="6" fillId="33" borderId="21" xfId="0" applyNumberFormat="1" applyFont="1" applyFill="1" applyBorder="1" applyAlignment="1">
      <alignment vertical="center" wrapText="1"/>
    </xf>
    <xf numFmtId="2" fontId="20" fillId="33" borderId="21" xfId="0" applyNumberFormat="1" applyFont="1" applyFill="1" applyBorder="1" applyAlignment="1">
      <alignment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wrapText="1"/>
    </xf>
    <xf numFmtId="0" fontId="55" fillId="33" borderId="51" xfId="0" applyFont="1" applyFill="1" applyBorder="1" applyAlignment="1">
      <alignment wrapText="1"/>
    </xf>
    <xf numFmtId="0" fontId="55" fillId="33" borderId="24" xfId="0" applyFont="1" applyFill="1" applyBorder="1" applyAlignment="1">
      <alignment wrapText="1"/>
    </xf>
    <xf numFmtId="2" fontId="6" fillId="33" borderId="24" xfId="0" applyNumberFormat="1" applyFont="1" applyFill="1" applyBorder="1" applyAlignment="1">
      <alignment wrapText="1"/>
    </xf>
    <xf numFmtId="2" fontId="20" fillId="33" borderId="24" xfId="0" applyNumberFormat="1" applyFont="1" applyFill="1" applyBorder="1" applyAlignment="1">
      <alignment wrapText="1"/>
    </xf>
    <xf numFmtId="0" fontId="55" fillId="33" borderId="46" xfId="0" applyFont="1" applyFill="1" applyBorder="1" applyAlignment="1">
      <alignment horizontal="center" wrapText="1"/>
    </xf>
    <xf numFmtId="0" fontId="56" fillId="33" borderId="51" xfId="0" applyFont="1" applyFill="1" applyBorder="1" applyAlignment="1">
      <alignment horizontal="center" wrapText="1"/>
    </xf>
    <xf numFmtId="0" fontId="55" fillId="33" borderId="46" xfId="0" applyFont="1" applyFill="1" applyBorder="1" applyAlignment="1">
      <alignment wrapText="1"/>
    </xf>
    <xf numFmtId="0" fontId="55" fillId="33" borderId="51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55" fillId="33" borderId="38" xfId="0" applyFont="1" applyFill="1" applyBorder="1" applyAlignment="1">
      <alignment horizontal="center"/>
    </xf>
    <xf numFmtId="0" fontId="64" fillId="34" borderId="29" xfId="0" applyFont="1" applyFill="1" applyBorder="1" applyAlignment="1">
      <alignment wrapText="1"/>
    </xf>
    <xf numFmtId="0" fontId="20" fillId="34" borderId="29" xfId="0" applyFont="1" applyFill="1" applyBorder="1" applyAlignment="1">
      <alignment wrapText="1"/>
    </xf>
    <xf numFmtId="2" fontId="20" fillId="34" borderId="29" xfId="0" applyNumberFormat="1" applyFont="1" applyFill="1" applyBorder="1" applyAlignment="1">
      <alignment wrapText="1"/>
    </xf>
    <xf numFmtId="0" fontId="55" fillId="33" borderId="26" xfId="0" applyFont="1" applyFill="1" applyBorder="1" applyAlignment="1">
      <alignment wrapText="1"/>
    </xf>
    <xf numFmtId="0" fontId="55" fillId="33" borderId="55" xfId="0" applyFont="1" applyFill="1" applyBorder="1" applyAlignment="1">
      <alignment horizontal="center" vertical="center" wrapText="1"/>
    </xf>
    <xf numFmtId="0" fontId="64" fillId="34" borderId="53" xfId="0" applyFont="1" applyFill="1" applyBorder="1" applyAlignment="1">
      <alignment horizontal="center" vertical="center"/>
    </xf>
    <xf numFmtId="0" fontId="64" fillId="34" borderId="26" xfId="0" applyFont="1" applyFill="1" applyBorder="1" applyAlignment="1">
      <alignment vertical="center" wrapText="1"/>
    </xf>
    <xf numFmtId="2" fontId="20" fillId="34" borderId="26" xfId="0" applyNumberFormat="1" applyFont="1" applyFill="1" applyBorder="1" applyAlignment="1">
      <alignment vertical="center" wrapText="1"/>
    </xf>
    <xf numFmtId="164" fontId="55" fillId="33" borderId="21" xfId="0" applyNumberFormat="1" applyFont="1" applyFill="1" applyBorder="1" applyAlignment="1">
      <alignment/>
    </xf>
    <xf numFmtId="0" fontId="55" fillId="33" borderId="56" xfId="0" applyFont="1" applyFill="1" applyBorder="1" applyAlignment="1">
      <alignment wrapText="1"/>
    </xf>
    <xf numFmtId="0" fontId="55" fillId="33" borderId="56" xfId="0" applyFont="1" applyFill="1" applyBorder="1" applyAlignment="1">
      <alignment/>
    </xf>
    <xf numFmtId="0" fontId="64" fillId="33" borderId="23" xfId="0" applyFont="1" applyFill="1" applyBorder="1" applyAlignment="1">
      <alignment/>
    </xf>
    <xf numFmtId="2" fontId="56" fillId="33" borderId="23" xfId="0" applyNumberFormat="1" applyFont="1" applyFill="1" applyBorder="1" applyAlignment="1">
      <alignment/>
    </xf>
    <xf numFmtId="0" fontId="64" fillId="33" borderId="17" xfId="0" applyFont="1" applyFill="1" applyBorder="1" applyAlignment="1">
      <alignment horizontal="left"/>
    </xf>
    <xf numFmtId="2" fontId="56" fillId="33" borderId="29" xfId="0" applyNumberFormat="1" applyFont="1" applyFill="1" applyBorder="1" applyAlignment="1">
      <alignment/>
    </xf>
    <xf numFmtId="0" fontId="55" fillId="33" borderId="22" xfId="0" applyFont="1" applyFill="1" applyBorder="1" applyAlignment="1">
      <alignment/>
    </xf>
    <xf numFmtId="0" fontId="56" fillId="33" borderId="22" xfId="0" applyFont="1" applyFill="1" applyBorder="1" applyAlignment="1">
      <alignment/>
    </xf>
    <xf numFmtId="2" fontId="56" fillId="33" borderId="22" xfId="0" applyNumberFormat="1" applyFont="1" applyFill="1" applyBorder="1" applyAlignment="1">
      <alignment/>
    </xf>
    <xf numFmtId="0" fontId="66" fillId="33" borderId="22" xfId="0" applyFont="1" applyFill="1" applyBorder="1" applyAlignment="1">
      <alignment/>
    </xf>
    <xf numFmtId="0" fontId="56" fillId="33" borderId="37" xfId="0" applyFont="1" applyFill="1" applyBorder="1" applyAlignment="1">
      <alignment/>
    </xf>
    <xf numFmtId="0" fontId="56" fillId="33" borderId="39" xfId="0" applyFont="1" applyFill="1" applyBorder="1" applyAlignment="1">
      <alignment/>
    </xf>
    <xf numFmtId="0" fontId="64" fillId="33" borderId="23" xfId="0" applyFont="1" applyFill="1" applyBorder="1" applyAlignment="1">
      <alignment horizontal="left"/>
    </xf>
    <xf numFmtId="0" fontId="56" fillId="33" borderId="40" xfId="0" applyFont="1" applyFill="1" applyBorder="1" applyAlignment="1">
      <alignment/>
    </xf>
    <xf numFmtId="0" fontId="56" fillId="33" borderId="57" xfId="0" applyFont="1" applyFill="1" applyBorder="1" applyAlignment="1">
      <alignment/>
    </xf>
    <xf numFmtId="0" fontId="55" fillId="33" borderId="27" xfId="0" applyFont="1" applyFill="1" applyBorder="1" applyAlignment="1">
      <alignment/>
    </xf>
    <xf numFmtId="0" fontId="56" fillId="33" borderId="32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21" xfId="0" applyFont="1" applyFill="1" applyBorder="1" applyAlignment="1">
      <alignment/>
    </xf>
    <xf numFmtId="2" fontId="56" fillId="33" borderId="21" xfId="0" applyNumberFormat="1" applyFont="1" applyFill="1" applyBorder="1" applyAlignment="1">
      <alignment/>
    </xf>
    <xf numFmtId="0" fontId="56" fillId="33" borderId="38" xfId="0" applyFont="1" applyFill="1" applyBorder="1" applyAlignment="1">
      <alignment/>
    </xf>
    <xf numFmtId="0" fontId="56" fillId="33" borderId="21" xfId="0" applyFont="1" applyFill="1" applyBorder="1" applyAlignment="1">
      <alignment vertical="center"/>
    </xf>
    <xf numFmtId="2" fontId="56" fillId="33" borderId="21" xfId="0" applyNumberFormat="1" applyFont="1" applyFill="1" applyBorder="1" applyAlignment="1">
      <alignment vertical="center"/>
    </xf>
    <xf numFmtId="0" fontId="56" fillId="33" borderId="38" xfId="0" applyFont="1" applyFill="1" applyBorder="1" applyAlignment="1">
      <alignment vertical="center"/>
    </xf>
    <xf numFmtId="0" fontId="56" fillId="33" borderId="37" xfId="0" applyFont="1" applyFill="1" applyBorder="1" applyAlignment="1">
      <alignment vertical="center"/>
    </xf>
    <xf numFmtId="0" fontId="56" fillId="33" borderId="39" xfId="0" applyFont="1" applyFill="1" applyBorder="1" applyAlignment="1">
      <alignment/>
    </xf>
    <xf numFmtId="0" fontId="55" fillId="33" borderId="23" xfId="0" applyFont="1" applyFill="1" applyBorder="1" applyAlignment="1">
      <alignment horizontal="right"/>
    </xf>
    <xf numFmtId="0" fontId="55" fillId="33" borderId="21" xfId="0" applyFont="1" applyFill="1" applyBorder="1" applyAlignment="1">
      <alignment horizontal="left"/>
    </xf>
    <xf numFmtId="0" fontId="66" fillId="33" borderId="21" xfId="0" applyFont="1" applyFill="1" applyBorder="1" applyAlignment="1">
      <alignment/>
    </xf>
    <xf numFmtId="0" fontId="55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23" xfId="0" applyNumberFormat="1" applyFont="1" applyFill="1" applyBorder="1" applyAlignment="1">
      <alignment horizontal="center" vertical="center"/>
    </xf>
    <xf numFmtId="2" fontId="20" fillId="33" borderId="17" xfId="0" applyNumberFormat="1" applyFont="1" applyFill="1" applyBorder="1" applyAlignment="1">
      <alignment horizontal="center" vertical="center"/>
    </xf>
    <xf numFmtId="2" fontId="20" fillId="33" borderId="23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2" fontId="20" fillId="33" borderId="26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20" fillId="33" borderId="17" xfId="0" applyNumberFormat="1" applyFont="1" applyFill="1" applyBorder="1" applyAlignment="1">
      <alignment horizontal="center" vertical="center" wrapText="1"/>
    </xf>
    <xf numFmtId="2" fontId="20" fillId="33" borderId="23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2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14" fontId="55" fillId="33" borderId="17" xfId="0" applyNumberFormat="1" applyFont="1" applyFill="1" applyBorder="1" applyAlignment="1">
      <alignment horizontal="center" vertical="center"/>
    </xf>
    <xf numFmtId="14" fontId="55" fillId="33" borderId="23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top" wrapText="1"/>
    </xf>
    <xf numFmtId="0" fontId="55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2" fontId="56" fillId="33" borderId="12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3" borderId="58" xfId="0" applyFont="1" applyFill="1" applyBorder="1" applyAlignment="1">
      <alignment vertical="top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top" wrapText="1"/>
    </xf>
    <xf numFmtId="0" fontId="5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2" fontId="20" fillId="33" borderId="21" xfId="0" applyNumberFormat="1" applyFont="1" applyFill="1" applyBorder="1" applyAlignment="1">
      <alignment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2" fontId="20" fillId="34" borderId="22" xfId="0" applyNumberFormat="1" applyFont="1" applyFill="1" applyBorder="1" applyAlignment="1">
      <alignment horizontal="center" vertical="center"/>
    </xf>
    <xf numFmtId="2" fontId="20" fillId="34" borderId="23" xfId="0" applyNumberFormat="1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14" fontId="55" fillId="33" borderId="22" xfId="0" applyNumberFormat="1" applyFont="1" applyFill="1" applyBorder="1" applyAlignment="1">
      <alignment horizontal="center" vertical="center"/>
    </xf>
    <xf numFmtId="14" fontId="55" fillId="33" borderId="17" xfId="0" applyNumberFormat="1" applyFont="1" applyFill="1" applyBorder="1" applyAlignment="1">
      <alignment horizontal="center" vertical="center"/>
    </xf>
    <xf numFmtId="14" fontId="55" fillId="33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2" fontId="20" fillId="33" borderId="26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2" fontId="20" fillId="34" borderId="12" xfId="0" applyNumberFormat="1" applyFont="1" applyFill="1" applyBorder="1" applyAlignment="1">
      <alignment horizontal="center" vertical="center"/>
    </xf>
    <xf numFmtId="2" fontId="20" fillId="34" borderId="12" xfId="0" applyNumberFormat="1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 wrapText="1"/>
    </xf>
    <xf numFmtId="2" fontId="20" fillId="34" borderId="22" xfId="0" applyNumberFormat="1" applyFont="1" applyFill="1" applyBorder="1" applyAlignment="1">
      <alignment horizontal="center" vertical="center" wrapText="1"/>
    </xf>
    <xf numFmtId="0" fontId="55" fillId="33" borderId="37" xfId="0" applyNumberFormat="1" applyFont="1" applyFill="1" applyBorder="1" applyAlignment="1">
      <alignment horizontal="center" vertical="center"/>
    </xf>
    <xf numFmtId="0" fontId="55" fillId="33" borderId="39" xfId="0" applyNumberFormat="1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center" vertical="center" wrapText="1"/>
    </xf>
    <xf numFmtId="2" fontId="20" fillId="34" borderId="23" xfId="0" applyNumberFormat="1" applyFont="1" applyFill="1" applyBorder="1" applyAlignment="1">
      <alignment horizontal="center" vertical="center" wrapText="1"/>
    </xf>
    <xf numFmtId="0" fontId="55" fillId="33" borderId="40" xfId="0" applyNumberFormat="1" applyFont="1" applyFill="1" applyBorder="1" applyAlignment="1">
      <alignment horizontal="center" vertical="center"/>
    </xf>
    <xf numFmtId="14" fontId="55" fillId="33" borderId="22" xfId="0" applyNumberFormat="1" applyFont="1" applyFill="1" applyBorder="1" applyAlignment="1">
      <alignment horizontal="center" vertical="center"/>
    </xf>
    <xf numFmtId="14" fontId="55" fillId="33" borderId="17" xfId="0" applyNumberFormat="1" applyFont="1" applyFill="1" applyBorder="1" applyAlignment="1">
      <alignment horizontal="center" vertical="center"/>
    </xf>
    <xf numFmtId="14" fontId="55" fillId="33" borderId="23" xfId="0" applyNumberFormat="1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2" fontId="20" fillId="34" borderId="22" xfId="0" applyNumberFormat="1" applyFont="1" applyFill="1" applyBorder="1" applyAlignment="1">
      <alignment horizontal="center" vertical="center"/>
    </xf>
    <xf numFmtId="2" fontId="20" fillId="34" borderId="23" xfId="0" applyNumberFormat="1" applyFont="1" applyFill="1" applyBorder="1" applyAlignment="1">
      <alignment horizontal="center" vertical="center"/>
    </xf>
    <xf numFmtId="2" fontId="20" fillId="34" borderId="26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20" fillId="33" borderId="13" xfId="0" applyNumberFormat="1" applyFont="1" applyFill="1" applyBorder="1" applyAlignment="1">
      <alignment horizontal="center" vertical="center" wrapText="1"/>
    </xf>
    <xf numFmtId="2" fontId="20" fillId="33" borderId="17" xfId="0" applyNumberFormat="1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vertical="center" wrapText="1"/>
    </xf>
    <xf numFmtId="0" fontId="55" fillId="33" borderId="26" xfId="0" applyFont="1" applyFill="1" applyBorder="1" applyAlignment="1">
      <alignment vertical="center" wrapText="1"/>
    </xf>
    <xf numFmtId="0" fontId="55" fillId="33" borderId="22" xfId="0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wrapText="1"/>
    </xf>
    <xf numFmtId="0" fontId="55" fillId="33" borderId="29" xfId="0" applyFont="1" applyFill="1" applyBorder="1" applyAlignment="1">
      <alignment wrapText="1"/>
    </xf>
    <xf numFmtId="0" fontId="55" fillId="33" borderId="26" xfId="0" applyFont="1" applyFill="1" applyBorder="1" applyAlignment="1">
      <alignment wrapText="1"/>
    </xf>
    <xf numFmtId="0" fontId="55" fillId="33" borderId="13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 vertical="top"/>
    </xf>
    <xf numFmtId="0" fontId="55" fillId="33" borderId="26" xfId="0" applyFont="1" applyFill="1" applyBorder="1" applyAlignment="1">
      <alignment horizontal="center" vertical="top"/>
    </xf>
    <xf numFmtId="0" fontId="6" fillId="33" borderId="48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0" fontId="64" fillId="34" borderId="2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top" wrapText="1"/>
    </xf>
    <xf numFmtId="2" fontId="6" fillId="33" borderId="23" xfId="0" applyNumberFormat="1" applyFont="1" applyFill="1" applyBorder="1" applyAlignment="1">
      <alignment horizontal="center" vertical="center"/>
    </xf>
    <xf numFmtId="2" fontId="20" fillId="33" borderId="22" xfId="0" applyNumberFormat="1" applyFont="1" applyFill="1" applyBorder="1" applyAlignment="1">
      <alignment horizontal="center" vertical="center"/>
    </xf>
    <xf numFmtId="2" fontId="20" fillId="33" borderId="17" xfId="0" applyNumberFormat="1" applyFont="1" applyFill="1" applyBorder="1" applyAlignment="1">
      <alignment horizontal="center" vertical="center"/>
    </xf>
    <xf numFmtId="2" fontId="20" fillId="33" borderId="23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2" fontId="6" fillId="33" borderId="23" xfId="0" applyNumberFormat="1" applyFont="1" applyFill="1" applyBorder="1" applyAlignment="1">
      <alignment horizontal="center" vertical="center" wrapText="1"/>
    </xf>
    <xf numFmtId="2" fontId="20" fillId="33" borderId="23" xfId="0" applyNumberFormat="1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5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top" wrapText="1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vertical="center" wrapText="1"/>
    </xf>
    <xf numFmtId="0" fontId="55" fillId="33" borderId="0" xfId="0" applyFont="1" applyFill="1" applyAlignment="1">
      <alignment horizontal="left"/>
    </xf>
    <xf numFmtId="0" fontId="6" fillId="33" borderId="26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wrapText="1"/>
    </xf>
    <xf numFmtId="0" fontId="55" fillId="33" borderId="14" xfId="0" applyFont="1" applyFill="1" applyBorder="1" applyAlignment="1">
      <alignment wrapText="1"/>
    </xf>
    <xf numFmtId="0" fontId="5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wrapText="1"/>
    </xf>
    <xf numFmtId="0" fontId="61" fillId="0" borderId="12" xfId="0" applyFont="1" applyBorder="1" applyAlignment="1">
      <alignment horizontal="center" vertical="top" wrapText="1"/>
    </xf>
    <xf numFmtId="0" fontId="61" fillId="0" borderId="29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/>
    </xf>
    <xf numFmtId="0" fontId="61" fillId="0" borderId="16" xfId="0" applyFont="1" applyBorder="1" applyAlignment="1">
      <alignment horizontal="center" vertical="top"/>
    </xf>
    <xf numFmtId="0" fontId="61" fillId="0" borderId="58" xfId="0" applyFont="1" applyBorder="1" applyAlignment="1">
      <alignment horizontal="center" vertical="top"/>
    </xf>
    <xf numFmtId="0" fontId="61" fillId="0" borderId="28" xfId="0" applyFont="1" applyBorder="1" applyAlignment="1">
      <alignment horizontal="center" vertical="top"/>
    </xf>
    <xf numFmtId="0" fontId="62" fillId="0" borderId="17" xfId="0" applyFont="1" applyBorder="1" applyAlignment="1">
      <alignment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14" fontId="15" fillId="0" borderId="17" xfId="0" applyNumberFormat="1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62" fillId="0" borderId="17" xfId="0" applyNumberFormat="1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 horizontal="center" vertical="top" wrapText="1"/>
    </xf>
    <xf numFmtId="14" fontId="15" fillId="0" borderId="29" xfId="0" applyNumberFormat="1" applyFont="1" applyBorder="1" applyAlignment="1">
      <alignment horizontal="center" vertical="top" wrapText="1"/>
    </xf>
    <xf numFmtId="14" fontId="15" fillId="0" borderId="13" xfId="0" applyNumberFormat="1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2" fillId="0" borderId="12" xfId="0" applyFont="1" applyBorder="1" applyAlignment="1">
      <alignment horizontal="center" vertical="top"/>
    </xf>
    <xf numFmtId="0" fontId="62" fillId="0" borderId="29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1" fontId="62" fillId="0" borderId="12" xfId="0" applyNumberFormat="1" applyFont="1" applyBorder="1" applyAlignment="1">
      <alignment horizontal="center" vertical="top"/>
    </xf>
    <xf numFmtId="1" fontId="62" fillId="0" borderId="29" xfId="0" applyNumberFormat="1" applyFont="1" applyBorder="1" applyAlignment="1">
      <alignment horizontal="center" vertical="top"/>
    </xf>
    <xf numFmtId="1" fontId="62" fillId="0" borderId="13" xfId="0" applyNumberFormat="1" applyFont="1" applyBorder="1" applyAlignment="1">
      <alignment horizontal="center" vertical="top"/>
    </xf>
    <xf numFmtId="14" fontId="55" fillId="33" borderId="29" xfId="0" applyNumberFormat="1" applyFont="1" applyFill="1" applyBorder="1" applyAlignment="1">
      <alignment horizontal="center" vertical="center"/>
    </xf>
    <xf numFmtId="14" fontId="55" fillId="33" borderId="26" xfId="0" applyNumberFormat="1" applyFont="1" applyFill="1" applyBorder="1" applyAlignment="1">
      <alignment horizontal="center" vertical="center"/>
    </xf>
    <xf numFmtId="14" fontId="55" fillId="33" borderId="22" xfId="0" applyNumberFormat="1" applyFont="1" applyFill="1" applyBorder="1" applyAlignment="1">
      <alignment horizontal="center" vertical="center"/>
    </xf>
    <xf numFmtId="14" fontId="55" fillId="33" borderId="17" xfId="0" applyNumberFormat="1" applyFont="1" applyFill="1" applyBorder="1" applyAlignment="1">
      <alignment horizontal="center" vertical="center"/>
    </xf>
    <xf numFmtId="14" fontId="55" fillId="33" borderId="23" xfId="0" applyNumberFormat="1" applyFont="1" applyFill="1" applyBorder="1" applyAlignment="1">
      <alignment horizontal="center" vertical="center"/>
    </xf>
    <xf numFmtId="14" fontId="55" fillId="33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5" fillId="33" borderId="24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57" xfId="0" applyFont="1" applyFill="1" applyBorder="1" applyAlignment="1">
      <alignment horizontal="center" vertical="center"/>
    </xf>
    <xf numFmtId="0" fontId="55" fillId="33" borderId="55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2" fontId="20" fillId="34" borderId="22" xfId="0" applyNumberFormat="1" applyFont="1" applyFill="1" applyBorder="1" applyAlignment="1">
      <alignment horizontal="center" vertical="center"/>
    </xf>
    <xf numFmtId="2" fontId="20" fillId="34" borderId="23" xfId="0" applyNumberFormat="1" applyFont="1" applyFill="1" applyBorder="1" applyAlignment="1">
      <alignment horizontal="center" vertical="center"/>
    </xf>
    <xf numFmtId="2" fontId="20" fillId="34" borderId="24" xfId="0" applyNumberFormat="1" applyFont="1" applyFill="1" applyBorder="1" applyAlignment="1">
      <alignment horizontal="center" vertical="center"/>
    </xf>
    <xf numFmtId="2" fontId="20" fillId="34" borderId="26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20" fillId="33" borderId="13" xfId="0" applyNumberFormat="1" applyFont="1" applyFill="1" applyBorder="1" applyAlignment="1">
      <alignment horizontal="center" vertical="center" wrapText="1"/>
    </xf>
    <xf numFmtId="2" fontId="20" fillId="33" borderId="17" xfId="0" applyNumberFormat="1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20" fillId="33" borderId="36" xfId="0" applyNumberFormat="1" applyFont="1" applyFill="1" applyBorder="1" applyAlignment="1">
      <alignment horizontal="center" vertical="center" wrapText="1"/>
    </xf>
    <xf numFmtId="2" fontId="20" fillId="33" borderId="54" xfId="0" applyNumberFormat="1" applyFont="1" applyFill="1" applyBorder="1" applyAlignment="1">
      <alignment horizontal="center" vertical="center" wrapText="1"/>
    </xf>
    <xf numFmtId="0" fontId="55" fillId="33" borderId="62" xfId="0" applyFont="1" applyFill="1" applyBorder="1" applyAlignment="1">
      <alignment horizontal="center" vertical="center"/>
    </xf>
    <xf numFmtId="0" fontId="55" fillId="33" borderId="6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wrapText="1"/>
    </xf>
    <xf numFmtId="0" fontId="56" fillId="33" borderId="26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20" fillId="33" borderId="47" xfId="0" applyNumberFormat="1" applyFont="1" applyFill="1" applyBorder="1" applyAlignment="1">
      <alignment horizontal="center" vertical="center"/>
    </xf>
    <xf numFmtId="2" fontId="20" fillId="33" borderId="18" xfId="0" applyNumberFormat="1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0" fontId="55" fillId="33" borderId="64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14" fontId="55" fillId="33" borderId="61" xfId="0" applyNumberFormat="1" applyFont="1" applyFill="1" applyBorder="1" applyAlignment="1">
      <alignment horizontal="center" vertical="center"/>
    </xf>
    <xf numFmtId="14" fontId="55" fillId="33" borderId="60" xfId="0" applyNumberFormat="1" applyFont="1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/>
    </xf>
    <xf numFmtId="0" fontId="56" fillId="33" borderId="49" xfId="0" applyFont="1" applyFill="1" applyBorder="1" applyAlignment="1">
      <alignment horizontal="center"/>
    </xf>
    <xf numFmtId="0" fontId="56" fillId="33" borderId="50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wrapText="1"/>
    </xf>
    <xf numFmtId="0" fontId="56" fillId="33" borderId="49" xfId="0" applyFont="1" applyFill="1" applyBorder="1" applyAlignment="1">
      <alignment horizontal="center" wrapText="1"/>
    </xf>
    <xf numFmtId="0" fontId="56" fillId="33" borderId="50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vertical="center" wrapText="1"/>
    </xf>
    <xf numFmtId="0" fontId="55" fillId="33" borderId="29" xfId="0" applyFont="1" applyFill="1" applyBorder="1" applyAlignment="1">
      <alignment vertical="center" wrapText="1"/>
    </xf>
    <xf numFmtId="0" fontId="55" fillId="33" borderId="26" xfId="0" applyFont="1" applyFill="1" applyBorder="1" applyAlignment="1">
      <alignment vertical="center" wrapText="1"/>
    </xf>
    <xf numFmtId="0" fontId="18" fillId="33" borderId="57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wrapText="1"/>
    </xf>
    <xf numFmtId="0" fontId="56" fillId="33" borderId="52" xfId="0" applyFont="1" applyFill="1" applyBorder="1" applyAlignment="1">
      <alignment horizontal="center" wrapText="1"/>
    </xf>
    <xf numFmtId="0" fontId="56" fillId="33" borderId="53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wrapText="1"/>
    </xf>
    <xf numFmtId="0" fontId="55" fillId="33" borderId="29" xfId="0" applyFont="1" applyFill="1" applyBorder="1" applyAlignment="1">
      <alignment wrapText="1"/>
    </xf>
    <xf numFmtId="0" fontId="55" fillId="33" borderId="26" xfId="0" applyFont="1" applyFill="1" applyBorder="1" applyAlignment="1">
      <alignment wrapText="1"/>
    </xf>
    <xf numFmtId="0" fontId="55" fillId="33" borderId="24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61" xfId="0" applyFont="1" applyFill="1" applyBorder="1" applyAlignment="1">
      <alignment horizontal="center" vertical="center" wrapText="1"/>
    </xf>
    <xf numFmtId="0" fontId="55" fillId="33" borderId="6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top"/>
    </xf>
    <xf numFmtId="0" fontId="55" fillId="33" borderId="29" xfId="0" applyFont="1" applyFill="1" applyBorder="1" applyAlignment="1">
      <alignment horizontal="center" vertical="top"/>
    </xf>
    <xf numFmtId="0" fontId="55" fillId="33" borderId="26" xfId="0" applyFont="1" applyFill="1" applyBorder="1" applyAlignment="1">
      <alignment horizontal="center" vertical="top"/>
    </xf>
    <xf numFmtId="0" fontId="6" fillId="33" borderId="48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vertical="center" wrapText="1"/>
    </xf>
    <xf numFmtId="0" fontId="56" fillId="33" borderId="26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0" fontId="64" fillId="34" borderId="17" xfId="0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23" xfId="0" applyNumberFormat="1" applyFont="1" applyFill="1" applyBorder="1" applyAlignment="1">
      <alignment horizontal="center" vertical="center"/>
    </xf>
    <xf numFmtId="2" fontId="20" fillId="33" borderId="22" xfId="0" applyNumberFormat="1" applyFont="1" applyFill="1" applyBorder="1" applyAlignment="1">
      <alignment horizontal="center" vertical="center"/>
    </xf>
    <xf numFmtId="2" fontId="20" fillId="33" borderId="17" xfId="0" applyNumberFormat="1" applyFont="1" applyFill="1" applyBorder="1" applyAlignment="1">
      <alignment horizontal="center" vertical="center"/>
    </xf>
    <xf numFmtId="2" fontId="20" fillId="33" borderId="23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67" xfId="0" applyFont="1" applyFill="1" applyBorder="1" applyAlignment="1">
      <alignment vertical="top" wrapText="1"/>
    </xf>
    <xf numFmtId="0" fontId="6" fillId="33" borderId="68" xfId="0" applyFont="1" applyFill="1" applyBorder="1" applyAlignment="1">
      <alignment vertical="top" wrapText="1"/>
    </xf>
    <xf numFmtId="0" fontId="6" fillId="33" borderId="69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2" fontId="6" fillId="34" borderId="22" xfId="0" applyNumberFormat="1" applyFont="1" applyFill="1" applyBorder="1" applyAlignment="1">
      <alignment horizontal="center" vertical="center" wrapText="1"/>
    </xf>
    <xf numFmtId="2" fontId="6" fillId="34" borderId="23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20" fillId="33" borderId="22" xfId="0" applyNumberFormat="1" applyFont="1" applyFill="1" applyBorder="1" applyAlignment="1">
      <alignment horizontal="center" vertical="center" wrapText="1"/>
    </xf>
    <xf numFmtId="2" fontId="20" fillId="33" borderId="23" xfId="0" applyNumberFormat="1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55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top" wrapText="1"/>
    </xf>
    <xf numFmtId="0" fontId="0" fillId="0" borderId="53" xfId="0" applyBorder="1" applyAlignment="1">
      <alignment/>
    </xf>
    <xf numFmtId="0" fontId="6" fillId="33" borderId="24" xfId="0" applyFont="1" applyFill="1" applyBorder="1" applyAlignment="1">
      <alignment vertical="top" wrapText="1"/>
    </xf>
    <xf numFmtId="0" fontId="56" fillId="0" borderId="26" xfId="0" applyFont="1" applyBorder="1" applyAlignment="1">
      <alignment horizontal="center" vertical="center" wrapText="1"/>
    </xf>
    <xf numFmtId="2" fontId="20" fillId="33" borderId="2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6" fillId="33" borderId="59" xfId="0" applyFont="1" applyFill="1" applyBorder="1" applyAlignment="1">
      <alignment horizontal="center" vertical="top" wrapText="1"/>
    </xf>
    <xf numFmtId="2" fontId="6" fillId="34" borderId="17" xfId="0" applyNumberFormat="1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6" fillId="0" borderId="29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6" fillId="33" borderId="70" xfId="0" applyFont="1" applyFill="1" applyBorder="1" applyAlignment="1">
      <alignment horizontal="center" vertical="top" wrapText="1"/>
    </xf>
    <xf numFmtId="0" fontId="6" fillId="33" borderId="52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left" vertical="center" wrapText="1"/>
    </xf>
    <xf numFmtId="0" fontId="55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55" fillId="33" borderId="0" xfId="0" applyFont="1" applyFill="1" applyAlignment="1">
      <alignment horizontal="left"/>
    </xf>
    <xf numFmtId="2" fontId="56" fillId="33" borderId="24" xfId="0" applyNumberFormat="1" applyFont="1" applyFill="1" applyBorder="1" applyAlignment="1">
      <alignment horizontal="center" vertical="center"/>
    </xf>
    <xf numFmtId="2" fontId="56" fillId="33" borderId="29" xfId="0" applyNumberFormat="1" applyFont="1" applyFill="1" applyBorder="1" applyAlignment="1">
      <alignment horizontal="center" vertical="center"/>
    </xf>
    <xf numFmtId="2" fontId="56" fillId="33" borderId="26" xfId="0" applyNumberFormat="1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56" fillId="33" borderId="57" xfId="0" applyFont="1" applyFill="1" applyBorder="1" applyAlignment="1">
      <alignment horizontal="center" vertical="center"/>
    </xf>
    <xf numFmtId="0" fontId="56" fillId="33" borderId="55" xfId="0" applyFont="1" applyFill="1" applyBorder="1" applyAlignment="1">
      <alignment horizontal="center" vertical="center"/>
    </xf>
    <xf numFmtId="2" fontId="56" fillId="34" borderId="24" xfId="0" applyNumberFormat="1" applyFont="1" applyFill="1" applyBorder="1" applyAlignment="1">
      <alignment horizontal="center" vertical="center"/>
    </xf>
    <xf numFmtId="2" fontId="56" fillId="34" borderId="29" xfId="0" applyNumberFormat="1" applyFont="1" applyFill="1" applyBorder="1" applyAlignment="1">
      <alignment horizontal="center" vertical="center"/>
    </xf>
    <xf numFmtId="2" fontId="56" fillId="34" borderId="26" xfId="0" applyNumberFormat="1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 wrapText="1"/>
    </xf>
    <xf numFmtId="0" fontId="56" fillId="33" borderId="57" xfId="0" applyFont="1" applyFill="1" applyBorder="1" applyAlignment="1">
      <alignment horizontal="center" vertical="center" wrapText="1"/>
    </xf>
    <xf numFmtId="0" fontId="56" fillId="33" borderId="55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36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56" fillId="33" borderId="64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/>
    </xf>
    <xf numFmtId="0" fontId="55" fillId="33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72">
      <selection activeCell="L75" sqref="L75"/>
    </sheetView>
  </sheetViews>
  <sheetFormatPr defaultColWidth="9.140625" defaultRowHeight="15"/>
  <cols>
    <col min="1" max="1" width="4.140625" style="0" customWidth="1"/>
    <col min="2" max="2" width="27.8515625" style="0" customWidth="1"/>
  </cols>
  <sheetData>
    <row r="1" spans="1:10" ht="14.25">
      <c r="A1" s="521">
        <v>18</v>
      </c>
      <c r="B1" s="41" t="s">
        <v>13</v>
      </c>
      <c r="C1" s="522" t="s">
        <v>15</v>
      </c>
      <c r="D1" s="522" t="s">
        <v>40</v>
      </c>
      <c r="E1" s="41"/>
      <c r="F1" s="522">
        <v>1</v>
      </c>
      <c r="G1" s="528">
        <f>E1*F1</f>
        <v>0</v>
      </c>
      <c r="H1" s="522">
        <f>G1*20/100-20</f>
        <v>-20</v>
      </c>
      <c r="I1" s="522">
        <f>H1+G1</f>
        <v>-20</v>
      </c>
      <c r="J1" s="524">
        <v>41671</v>
      </c>
    </row>
    <row r="2" spans="1:10" ht="14.25">
      <c r="A2" s="521"/>
      <c r="B2" s="41"/>
      <c r="C2" s="522"/>
      <c r="D2" s="522"/>
      <c r="E2" s="41"/>
      <c r="F2" s="522"/>
      <c r="G2" s="528"/>
      <c r="H2" s="522"/>
      <c r="I2" s="522"/>
      <c r="J2" s="524"/>
    </row>
    <row r="3" spans="1:10" ht="24.75" customHeight="1">
      <c r="A3" s="521"/>
      <c r="B3" s="41" t="s">
        <v>14</v>
      </c>
      <c r="C3" s="522"/>
      <c r="D3" s="522"/>
      <c r="E3" s="41"/>
      <c r="F3" s="522"/>
      <c r="G3" s="528"/>
      <c r="H3" s="522"/>
      <c r="I3" s="522"/>
      <c r="J3" s="524"/>
    </row>
    <row r="4" spans="1:10" ht="14.25">
      <c r="A4" s="521">
        <v>19</v>
      </c>
      <c r="B4" s="41" t="s">
        <v>65</v>
      </c>
      <c r="C4" s="522" t="s">
        <v>16</v>
      </c>
      <c r="D4" s="522" t="s">
        <v>40</v>
      </c>
      <c r="E4" s="41"/>
      <c r="F4" s="532">
        <v>0.27</v>
      </c>
      <c r="G4" s="522">
        <v>0</v>
      </c>
      <c r="H4" s="522">
        <f>G4*20/100</f>
        <v>0</v>
      </c>
      <c r="I4" s="522">
        <f>H4+G4</f>
        <v>0</v>
      </c>
      <c r="J4" s="524">
        <v>42125</v>
      </c>
    </row>
    <row r="5" spans="1:10" ht="14.25">
      <c r="A5" s="521"/>
      <c r="B5" s="41" t="s">
        <v>66</v>
      </c>
      <c r="C5" s="522"/>
      <c r="D5" s="522"/>
      <c r="E5" s="522"/>
      <c r="F5" s="532"/>
      <c r="G5" s="522"/>
      <c r="H5" s="522"/>
      <c r="I5" s="522"/>
      <c r="J5" s="524"/>
    </row>
    <row r="6" spans="1:10" ht="14.25">
      <c r="A6" s="521"/>
      <c r="B6" s="42"/>
      <c r="C6" s="522"/>
      <c r="D6" s="522"/>
      <c r="E6" s="522"/>
      <c r="F6" s="532"/>
      <c r="G6" s="522"/>
      <c r="H6" s="522"/>
      <c r="I6" s="522"/>
      <c r="J6" s="524"/>
    </row>
    <row r="7" spans="1:10" ht="14.25">
      <c r="A7" s="521"/>
      <c r="B7" s="42"/>
      <c r="C7" s="522"/>
      <c r="D7" s="522"/>
      <c r="E7" s="522"/>
      <c r="F7" s="532"/>
      <c r="G7" s="522"/>
      <c r="H7" s="522"/>
      <c r="I7" s="522"/>
      <c r="J7" s="524"/>
    </row>
    <row r="8" spans="1:10" ht="14.25">
      <c r="A8" s="521"/>
      <c r="B8" s="42"/>
      <c r="C8" s="522"/>
      <c r="D8" s="522"/>
      <c r="E8" s="522"/>
      <c r="F8" s="532"/>
      <c r="G8" s="522"/>
      <c r="H8" s="522"/>
      <c r="I8" s="522"/>
      <c r="J8" s="524"/>
    </row>
    <row r="9" spans="1:10" ht="14.25">
      <c r="A9" s="528">
        <v>20</v>
      </c>
      <c r="B9" s="43" t="s">
        <v>17</v>
      </c>
      <c r="C9" s="528" t="s">
        <v>19</v>
      </c>
      <c r="D9" s="522" t="s">
        <v>40</v>
      </c>
      <c r="E9" s="522"/>
      <c r="F9" s="522">
        <v>1.79</v>
      </c>
      <c r="G9" s="522">
        <f>E9*F9-34</f>
        <v>-34</v>
      </c>
      <c r="H9" s="522">
        <f>G9*20/100-10</f>
        <v>-16.8</v>
      </c>
      <c r="I9" s="522">
        <f>H9+G9</f>
        <v>-50.8</v>
      </c>
      <c r="J9" s="524">
        <v>41671</v>
      </c>
    </row>
    <row r="10" spans="1:10" ht="14.25">
      <c r="A10" s="523"/>
      <c r="B10" s="43"/>
      <c r="C10" s="528"/>
      <c r="D10" s="522"/>
      <c r="E10" s="522"/>
      <c r="F10" s="522"/>
      <c r="G10" s="522"/>
      <c r="H10" s="522"/>
      <c r="I10" s="522"/>
      <c r="J10" s="524"/>
    </row>
    <row r="11" spans="1:10" ht="14.25" customHeight="1">
      <c r="A11" s="523"/>
      <c r="B11" s="43" t="s">
        <v>18</v>
      </c>
      <c r="C11" s="528"/>
      <c r="D11" s="522"/>
      <c r="E11" s="522"/>
      <c r="F11" s="522"/>
      <c r="G11" s="522"/>
      <c r="H11" s="522"/>
      <c r="I11" s="522"/>
      <c r="J11" s="524"/>
    </row>
    <row r="12" spans="1:10" ht="14.25" hidden="1">
      <c r="A12" s="523"/>
      <c r="B12" s="44"/>
      <c r="C12" s="528"/>
      <c r="D12" s="522"/>
      <c r="E12" s="522"/>
      <c r="F12" s="522"/>
      <c r="G12" s="522"/>
      <c r="H12" s="522"/>
      <c r="I12" s="522"/>
      <c r="J12" s="524"/>
    </row>
    <row r="13" spans="1:10" ht="14.25" hidden="1">
      <c r="A13" s="523"/>
      <c r="B13" s="44"/>
      <c r="C13" s="528"/>
      <c r="D13" s="522"/>
      <c r="E13" s="522"/>
      <c r="F13" s="522"/>
      <c r="G13" s="522"/>
      <c r="H13" s="522"/>
      <c r="I13" s="522"/>
      <c r="J13" s="524"/>
    </row>
    <row r="14" spans="1:10" ht="14.25">
      <c r="A14" s="522">
        <v>21</v>
      </c>
      <c r="B14" s="521" t="s">
        <v>20</v>
      </c>
      <c r="C14" s="522" t="s">
        <v>19</v>
      </c>
      <c r="D14" s="522" t="s">
        <v>40</v>
      </c>
      <c r="E14" s="522"/>
      <c r="F14" s="522">
        <v>0.74</v>
      </c>
      <c r="G14" s="522">
        <f>F14*E14-4</f>
        <v>-4</v>
      </c>
      <c r="H14" s="522">
        <f>G14*20/100+10</f>
        <v>9.2</v>
      </c>
      <c r="I14" s="522">
        <f>H14+G14</f>
        <v>5.199999999999999</v>
      </c>
      <c r="J14" s="524">
        <v>41671</v>
      </c>
    </row>
    <row r="15" spans="1:10" ht="14.25">
      <c r="A15" s="522"/>
      <c r="B15" s="521"/>
      <c r="C15" s="522"/>
      <c r="D15" s="522"/>
      <c r="E15" s="522"/>
      <c r="F15" s="522"/>
      <c r="G15" s="522"/>
      <c r="H15" s="522"/>
      <c r="I15" s="522"/>
      <c r="J15" s="524"/>
    </row>
    <row r="16" spans="1:10" ht="14.25">
      <c r="A16" s="522"/>
      <c r="B16" s="521"/>
      <c r="C16" s="522"/>
      <c r="D16" s="522"/>
      <c r="E16" s="522"/>
      <c r="F16" s="522"/>
      <c r="G16" s="522"/>
      <c r="H16" s="522"/>
      <c r="I16" s="522"/>
      <c r="J16" s="524"/>
    </row>
    <row r="17" spans="1:10" ht="14.25">
      <c r="A17" s="522"/>
      <c r="B17" s="521"/>
      <c r="C17" s="522"/>
      <c r="D17" s="522"/>
      <c r="E17" s="522"/>
      <c r="F17" s="522"/>
      <c r="G17" s="522"/>
      <c r="H17" s="522"/>
      <c r="I17" s="522"/>
      <c r="J17" s="524"/>
    </row>
    <row r="18" spans="1:10" ht="14.25">
      <c r="A18" s="522"/>
      <c r="B18" s="521"/>
      <c r="C18" s="522"/>
      <c r="D18" s="522"/>
      <c r="E18" s="522"/>
      <c r="F18" s="522"/>
      <c r="G18" s="522"/>
      <c r="H18" s="522"/>
      <c r="I18" s="522"/>
      <c r="J18" s="524"/>
    </row>
    <row r="19" spans="1:10" ht="14.25">
      <c r="A19" s="522">
        <v>22</v>
      </c>
      <c r="B19" s="521" t="s">
        <v>21</v>
      </c>
      <c r="C19" s="522" t="s">
        <v>19</v>
      </c>
      <c r="D19" s="522" t="s">
        <v>40</v>
      </c>
      <c r="E19" s="522"/>
      <c r="F19" s="522">
        <v>1.33</v>
      </c>
      <c r="G19" s="522">
        <f>F19*E19-18</f>
        <v>-18</v>
      </c>
      <c r="H19" s="522">
        <f>G19*20/100+10</f>
        <v>6.4</v>
      </c>
      <c r="I19" s="522">
        <f>H19+G19</f>
        <v>-11.6</v>
      </c>
      <c r="J19" s="524">
        <v>41671</v>
      </c>
    </row>
    <row r="20" spans="1:10" ht="14.25">
      <c r="A20" s="522"/>
      <c r="B20" s="521"/>
      <c r="C20" s="522"/>
      <c r="D20" s="522"/>
      <c r="E20" s="522"/>
      <c r="F20" s="522"/>
      <c r="G20" s="522"/>
      <c r="H20" s="522"/>
      <c r="I20" s="522"/>
      <c r="J20" s="524"/>
    </row>
    <row r="21" spans="1:10" ht="14.25">
      <c r="A21" s="522"/>
      <c r="B21" s="521"/>
      <c r="C21" s="522"/>
      <c r="D21" s="522"/>
      <c r="E21" s="522"/>
      <c r="F21" s="522"/>
      <c r="G21" s="522"/>
      <c r="H21" s="522"/>
      <c r="I21" s="522"/>
      <c r="J21" s="524"/>
    </row>
    <row r="22" spans="1:10" ht="14.25">
      <c r="A22" s="522"/>
      <c r="B22" s="521"/>
      <c r="C22" s="522"/>
      <c r="D22" s="522"/>
      <c r="E22" s="522"/>
      <c r="F22" s="522"/>
      <c r="G22" s="522"/>
      <c r="H22" s="522"/>
      <c r="I22" s="522"/>
      <c r="J22" s="524"/>
    </row>
    <row r="23" spans="1:10" ht="14.25">
      <c r="A23" s="522"/>
      <c r="B23" s="521"/>
      <c r="C23" s="522"/>
      <c r="D23" s="522"/>
      <c r="E23" s="522"/>
      <c r="F23" s="522"/>
      <c r="G23" s="522"/>
      <c r="H23" s="522"/>
      <c r="I23" s="522"/>
      <c r="J23" s="524"/>
    </row>
    <row r="24" spans="1:10" ht="14.25">
      <c r="A24" s="521">
        <v>23</v>
      </c>
      <c r="B24" s="43" t="s">
        <v>22</v>
      </c>
      <c r="C24" s="522" t="s">
        <v>24</v>
      </c>
      <c r="D24" s="522" t="s">
        <v>40</v>
      </c>
      <c r="E24" s="522"/>
      <c r="F24" s="522">
        <v>3.6</v>
      </c>
      <c r="G24" s="522">
        <f>F24*E24+40</f>
        <v>40</v>
      </c>
      <c r="H24" s="522">
        <f>G24*20/100-10</f>
        <v>-2</v>
      </c>
      <c r="I24" s="522">
        <f>H24+G24</f>
        <v>38</v>
      </c>
      <c r="J24" s="524">
        <v>41671</v>
      </c>
    </row>
    <row r="25" spans="1:10" ht="26.25">
      <c r="A25" s="521"/>
      <c r="B25" s="43" t="s">
        <v>23</v>
      </c>
      <c r="C25" s="522"/>
      <c r="D25" s="522"/>
      <c r="E25" s="522"/>
      <c r="F25" s="522"/>
      <c r="G25" s="522"/>
      <c r="H25" s="522"/>
      <c r="I25" s="522"/>
      <c r="J25" s="524"/>
    </row>
    <row r="26" spans="1:10" ht="14.25">
      <c r="A26" s="521"/>
      <c r="B26" s="44"/>
      <c r="C26" s="522"/>
      <c r="D26" s="522"/>
      <c r="E26" s="522"/>
      <c r="F26" s="522"/>
      <c r="G26" s="522"/>
      <c r="H26" s="522"/>
      <c r="I26" s="522"/>
      <c r="J26" s="524"/>
    </row>
    <row r="27" spans="1:10" ht="14.25">
      <c r="A27" s="521"/>
      <c r="B27" s="44"/>
      <c r="C27" s="522"/>
      <c r="D27" s="522"/>
      <c r="E27" s="522"/>
      <c r="F27" s="522"/>
      <c r="G27" s="522"/>
      <c r="H27" s="522"/>
      <c r="I27" s="522"/>
      <c r="J27" s="524"/>
    </row>
    <row r="28" spans="1:10" ht="14.25">
      <c r="A28" s="521"/>
      <c r="B28" s="44"/>
      <c r="C28" s="522"/>
      <c r="D28" s="522"/>
      <c r="E28" s="522"/>
      <c r="F28" s="522"/>
      <c r="G28" s="522"/>
      <c r="H28" s="522"/>
      <c r="I28" s="522"/>
      <c r="J28" s="524"/>
    </row>
    <row r="29" spans="1:10" ht="14.25">
      <c r="A29" s="521">
        <v>24</v>
      </c>
      <c r="B29" s="521" t="s">
        <v>25</v>
      </c>
      <c r="C29" s="522" t="s">
        <v>24</v>
      </c>
      <c r="D29" s="522" t="s">
        <v>40</v>
      </c>
      <c r="E29" s="522"/>
      <c r="F29" s="522">
        <v>0.82</v>
      </c>
      <c r="G29" s="522">
        <f>F29*E29+28</f>
        <v>28</v>
      </c>
      <c r="H29" s="522">
        <f>G29*20/100+20</f>
        <v>25.6</v>
      </c>
      <c r="I29" s="522">
        <f>H29+G29</f>
        <v>53.6</v>
      </c>
      <c r="J29" s="524">
        <v>41671</v>
      </c>
    </row>
    <row r="30" spans="1:10" ht="14.25">
      <c r="A30" s="521"/>
      <c r="B30" s="521"/>
      <c r="C30" s="522"/>
      <c r="D30" s="522"/>
      <c r="E30" s="522"/>
      <c r="F30" s="522"/>
      <c r="G30" s="522"/>
      <c r="H30" s="522"/>
      <c r="I30" s="522"/>
      <c r="J30" s="524"/>
    </row>
    <row r="31" spans="1:10" ht="14.25">
      <c r="A31" s="521"/>
      <c r="B31" s="521"/>
      <c r="C31" s="522"/>
      <c r="D31" s="522"/>
      <c r="E31" s="522"/>
      <c r="F31" s="522"/>
      <c r="G31" s="522"/>
      <c r="H31" s="522"/>
      <c r="I31" s="522"/>
      <c r="J31" s="524"/>
    </row>
    <row r="32" spans="1:10" ht="14.25">
      <c r="A32" s="521"/>
      <c r="B32" s="521"/>
      <c r="C32" s="522"/>
      <c r="D32" s="522"/>
      <c r="E32" s="522"/>
      <c r="F32" s="522"/>
      <c r="G32" s="522"/>
      <c r="H32" s="522"/>
      <c r="I32" s="522"/>
      <c r="J32" s="524"/>
    </row>
    <row r="33" spans="1:10" ht="14.25">
      <c r="A33" s="521"/>
      <c r="B33" s="521"/>
      <c r="C33" s="522"/>
      <c r="D33" s="522"/>
      <c r="E33" s="522"/>
      <c r="F33" s="522"/>
      <c r="G33" s="522"/>
      <c r="H33" s="522"/>
      <c r="I33" s="522"/>
      <c r="J33" s="524"/>
    </row>
    <row r="34" spans="1:10" ht="14.25">
      <c r="A34" s="521">
        <v>25</v>
      </c>
      <c r="B34" s="521" t="s">
        <v>26</v>
      </c>
      <c r="C34" s="522" t="s">
        <v>24</v>
      </c>
      <c r="D34" s="522" t="s">
        <v>40</v>
      </c>
      <c r="E34" s="522"/>
      <c r="F34" s="522">
        <v>0.118</v>
      </c>
      <c r="G34" s="531">
        <f>F34*E34-3</f>
        <v>-3</v>
      </c>
      <c r="H34" s="531">
        <f>G34*20/100+20</f>
        <v>19.4</v>
      </c>
      <c r="I34" s="531">
        <f>H34+G34</f>
        <v>16.4</v>
      </c>
      <c r="J34" s="524">
        <v>41671</v>
      </c>
    </row>
    <row r="35" spans="1:10" ht="14.25">
      <c r="A35" s="521"/>
      <c r="B35" s="521"/>
      <c r="C35" s="522"/>
      <c r="D35" s="522"/>
      <c r="E35" s="522"/>
      <c r="F35" s="522"/>
      <c r="G35" s="531"/>
      <c r="H35" s="531"/>
      <c r="I35" s="531"/>
      <c r="J35" s="524"/>
    </row>
    <row r="36" spans="1:10" ht="14.25">
      <c r="A36" s="521"/>
      <c r="B36" s="521"/>
      <c r="C36" s="522"/>
      <c r="D36" s="522"/>
      <c r="E36" s="522"/>
      <c r="F36" s="522"/>
      <c r="G36" s="531"/>
      <c r="H36" s="531"/>
      <c r="I36" s="531"/>
      <c r="J36" s="524"/>
    </row>
    <row r="37" spans="1:10" ht="14.25">
      <c r="A37" s="521"/>
      <c r="B37" s="521"/>
      <c r="C37" s="522"/>
      <c r="D37" s="522"/>
      <c r="E37" s="522"/>
      <c r="F37" s="522"/>
      <c r="G37" s="531"/>
      <c r="H37" s="531"/>
      <c r="I37" s="531"/>
      <c r="J37" s="524"/>
    </row>
    <row r="38" spans="1:10" ht="14.25">
      <c r="A38" s="521"/>
      <c r="B38" s="521"/>
      <c r="C38" s="522"/>
      <c r="D38" s="522"/>
      <c r="E38" s="522"/>
      <c r="F38" s="522"/>
      <c r="G38" s="531"/>
      <c r="H38" s="531"/>
      <c r="I38" s="531"/>
      <c r="J38" s="524"/>
    </row>
    <row r="39" spans="1:10" ht="14.25">
      <c r="A39" s="521">
        <v>26</v>
      </c>
      <c r="B39" s="521" t="s">
        <v>27</v>
      </c>
      <c r="C39" s="522" t="s">
        <v>24</v>
      </c>
      <c r="D39" s="522" t="s">
        <v>40</v>
      </c>
      <c r="E39" s="522"/>
      <c r="F39" s="522">
        <v>0.154</v>
      </c>
      <c r="G39" s="531">
        <f>F39*E39+12</f>
        <v>12</v>
      </c>
      <c r="H39" s="531">
        <f>G39*20/100-10</f>
        <v>-7.6</v>
      </c>
      <c r="I39" s="531">
        <f>H39+G39</f>
        <v>4.4</v>
      </c>
      <c r="J39" s="524">
        <v>41671</v>
      </c>
    </row>
    <row r="40" spans="1:10" ht="14.25">
      <c r="A40" s="521"/>
      <c r="B40" s="521"/>
      <c r="C40" s="522"/>
      <c r="D40" s="522"/>
      <c r="E40" s="522"/>
      <c r="F40" s="522"/>
      <c r="G40" s="531"/>
      <c r="H40" s="531"/>
      <c r="I40" s="531"/>
      <c r="J40" s="524"/>
    </row>
    <row r="41" spans="1:10" ht="14.25">
      <c r="A41" s="521"/>
      <c r="B41" s="521"/>
      <c r="C41" s="522"/>
      <c r="D41" s="522"/>
      <c r="E41" s="522"/>
      <c r="F41" s="522"/>
      <c r="G41" s="531"/>
      <c r="H41" s="531"/>
      <c r="I41" s="531"/>
      <c r="J41" s="524"/>
    </row>
    <row r="42" spans="1:10" ht="14.25">
      <c r="A42" s="521"/>
      <c r="B42" s="521"/>
      <c r="C42" s="522"/>
      <c r="D42" s="522"/>
      <c r="E42" s="522"/>
      <c r="F42" s="522"/>
      <c r="G42" s="531"/>
      <c r="H42" s="531"/>
      <c r="I42" s="531"/>
      <c r="J42" s="524"/>
    </row>
    <row r="43" spans="1:10" ht="14.25">
      <c r="A43" s="521">
        <v>27</v>
      </c>
      <c r="B43" s="43" t="s">
        <v>28</v>
      </c>
      <c r="C43" s="522" t="s">
        <v>24</v>
      </c>
      <c r="D43" s="522" t="s">
        <v>40</v>
      </c>
      <c r="E43" s="522"/>
      <c r="F43" s="45">
        <v>3.4</v>
      </c>
      <c r="G43" s="43">
        <f>F43*E43-40</f>
        <v>-40</v>
      </c>
      <c r="H43" s="522" t="s">
        <v>41</v>
      </c>
      <c r="I43" s="522" t="s">
        <v>42</v>
      </c>
      <c r="J43" s="524">
        <v>41671</v>
      </c>
    </row>
    <row r="44" spans="1:10" ht="14.25">
      <c r="A44" s="521"/>
      <c r="B44" s="43" t="s">
        <v>29</v>
      </c>
      <c r="C44" s="522"/>
      <c r="D44" s="522"/>
      <c r="E44" s="522"/>
      <c r="F44" s="45">
        <v>2.8</v>
      </c>
      <c r="G44" s="43">
        <f>F44*E43+20</f>
        <v>20</v>
      </c>
      <c r="H44" s="522"/>
      <c r="I44" s="522"/>
      <c r="J44" s="524"/>
    </row>
    <row r="45" spans="1:10" ht="14.25">
      <c r="A45" s="521"/>
      <c r="B45" s="43" t="s">
        <v>30</v>
      </c>
      <c r="C45" s="522"/>
      <c r="D45" s="522"/>
      <c r="E45" s="522"/>
      <c r="F45" s="45">
        <v>0.48</v>
      </c>
      <c r="G45" s="43">
        <f>F45*E43-8</f>
        <v>-8</v>
      </c>
      <c r="H45" s="522"/>
      <c r="I45" s="522"/>
      <c r="J45" s="524"/>
    </row>
    <row r="46" spans="1:10" ht="14.25">
      <c r="A46" s="521"/>
      <c r="B46" s="43" t="s">
        <v>31</v>
      </c>
      <c r="C46" s="522"/>
      <c r="D46" s="522"/>
      <c r="E46" s="522"/>
      <c r="F46" s="45">
        <v>1.39</v>
      </c>
      <c r="G46" s="43">
        <f>F46*E43+6</f>
        <v>6</v>
      </c>
      <c r="H46" s="522"/>
      <c r="I46" s="522"/>
      <c r="J46" s="524"/>
    </row>
    <row r="47" spans="1:10" ht="14.25">
      <c r="A47" s="521"/>
      <c r="B47" s="43" t="s">
        <v>32</v>
      </c>
      <c r="C47" s="522"/>
      <c r="D47" s="522"/>
      <c r="E47" s="522"/>
      <c r="F47" s="45">
        <v>1.39</v>
      </c>
      <c r="G47" s="43">
        <f>F47*E43+6</f>
        <v>6</v>
      </c>
      <c r="H47" s="522"/>
      <c r="I47" s="522"/>
      <c r="J47" s="524"/>
    </row>
    <row r="48" spans="1:10" ht="14.25">
      <c r="A48" s="521">
        <v>28</v>
      </c>
      <c r="B48" s="521" t="s">
        <v>33</v>
      </c>
      <c r="C48" s="522" t="s">
        <v>11</v>
      </c>
      <c r="D48" s="522" t="s">
        <v>40</v>
      </c>
      <c r="E48" s="522"/>
      <c r="F48" s="522">
        <v>0.26</v>
      </c>
      <c r="G48" s="522">
        <f>F48*E48+4</f>
        <v>4</v>
      </c>
      <c r="H48" s="522">
        <f>G48*20/100+20</f>
        <v>20.8</v>
      </c>
      <c r="I48" s="522">
        <f>H48+G48</f>
        <v>24.8</v>
      </c>
      <c r="J48" s="524">
        <v>41671</v>
      </c>
    </row>
    <row r="49" spans="1:10" ht="14.25">
      <c r="A49" s="521"/>
      <c r="B49" s="521"/>
      <c r="C49" s="522"/>
      <c r="D49" s="522"/>
      <c r="E49" s="522"/>
      <c r="F49" s="522"/>
      <c r="G49" s="522"/>
      <c r="H49" s="522"/>
      <c r="I49" s="522"/>
      <c r="J49" s="524"/>
    </row>
    <row r="50" spans="1:10" ht="14.25">
      <c r="A50" s="521"/>
      <c r="B50" s="521"/>
      <c r="C50" s="522"/>
      <c r="D50" s="522"/>
      <c r="E50" s="522"/>
      <c r="F50" s="522"/>
      <c r="G50" s="522"/>
      <c r="H50" s="522"/>
      <c r="I50" s="522"/>
      <c r="J50" s="524"/>
    </row>
    <row r="51" spans="1:10" ht="14.25">
      <c r="A51" s="521"/>
      <c r="B51" s="521"/>
      <c r="C51" s="522"/>
      <c r="D51" s="522"/>
      <c r="E51" s="522"/>
      <c r="F51" s="522"/>
      <c r="G51" s="522"/>
      <c r="H51" s="522"/>
      <c r="I51" s="522"/>
      <c r="J51" s="524"/>
    </row>
    <row r="52" spans="1:10" ht="14.25">
      <c r="A52" s="521"/>
      <c r="B52" s="521"/>
      <c r="C52" s="522"/>
      <c r="D52" s="522"/>
      <c r="E52" s="522"/>
      <c r="F52" s="522"/>
      <c r="G52" s="522"/>
      <c r="H52" s="522"/>
      <c r="I52" s="522"/>
      <c r="J52" s="524"/>
    </row>
    <row r="53" spans="1:10" ht="14.25">
      <c r="A53" s="528">
        <v>29</v>
      </c>
      <c r="B53" s="521" t="s">
        <v>34</v>
      </c>
      <c r="C53" s="529" t="s">
        <v>35</v>
      </c>
      <c r="D53" s="522" t="s">
        <v>40</v>
      </c>
      <c r="E53" s="522"/>
      <c r="F53" s="522">
        <v>0.33</v>
      </c>
      <c r="G53" s="522">
        <v>9300</v>
      </c>
      <c r="H53" s="522">
        <f>G53*20/100-10</f>
        <v>1850</v>
      </c>
      <c r="I53" s="522">
        <f>H53+G53</f>
        <v>11150</v>
      </c>
      <c r="J53" s="524">
        <v>41671</v>
      </c>
    </row>
    <row r="54" spans="1:10" ht="14.25">
      <c r="A54" s="528"/>
      <c r="B54" s="521"/>
      <c r="C54" s="530"/>
      <c r="D54" s="522"/>
      <c r="E54" s="522"/>
      <c r="F54" s="522"/>
      <c r="G54" s="522"/>
      <c r="H54" s="522"/>
      <c r="I54" s="522"/>
      <c r="J54" s="524"/>
    </row>
    <row r="55" spans="1:10" ht="14.25">
      <c r="A55" s="528"/>
      <c r="B55" s="521"/>
      <c r="C55" s="530"/>
      <c r="D55" s="522"/>
      <c r="E55" s="522"/>
      <c r="F55" s="522"/>
      <c r="G55" s="522"/>
      <c r="H55" s="522"/>
      <c r="I55" s="522"/>
      <c r="J55" s="524"/>
    </row>
    <row r="56" spans="1:10" ht="14.25">
      <c r="A56" s="528"/>
      <c r="B56" s="521"/>
      <c r="C56" s="530"/>
      <c r="D56" s="522"/>
      <c r="E56" s="522"/>
      <c r="F56" s="522"/>
      <c r="G56" s="522"/>
      <c r="H56" s="522"/>
      <c r="I56" s="522"/>
      <c r="J56" s="524"/>
    </row>
    <row r="57" spans="1:10" ht="14.25">
      <c r="A57" s="528"/>
      <c r="B57" s="521"/>
      <c r="C57" s="46"/>
      <c r="D57" s="522"/>
      <c r="E57" s="522"/>
      <c r="F57" s="522"/>
      <c r="G57" s="522"/>
      <c r="H57" s="522"/>
      <c r="I57" s="522"/>
      <c r="J57" s="524"/>
    </row>
    <row r="58" spans="1:10" ht="26.25">
      <c r="A58" s="521">
        <v>30</v>
      </c>
      <c r="B58" s="47" t="s">
        <v>36</v>
      </c>
      <c r="C58" s="522" t="s">
        <v>38</v>
      </c>
      <c r="D58" s="522" t="s">
        <v>40</v>
      </c>
      <c r="E58" s="522"/>
      <c r="F58" s="522">
        <v>2.5</v>
      </c>
      <c r="G58" s="522">
        <v>29400</v>
      </c>
      <c r="H58" s="522">
        <f>G58*20/100</f>
        <v>5880</v>
      </c>
      <c r="I58" s="522">
        <f>H58+G58</f>
        <v>35280</v>
      </c>
      <c r="J58" s="524">
        <v>41671</v>
      </c>
    </row>
    <row r="59" spans="1:10" ht="14.25">
      <c r="A59" s="521"/>
      <c r="B59" s="47" t="s">
        <v>37</v>
      </c>
      <c r="C59" s="522"/>
      <c r="D59" s="522"/>
      <c r="E59" s="522"/>
      <c r="F59" s="522"/>
      <c r="G59" s="522"/>
      <c r="H59" s="522"/>
      <c r="I59" s="522"/>
      <c r="J59" s="524"/>
    </row>
    <row r="60" spans="1:10" ht="14.25">
      <c r="A60" s="521"/>
      <c r="B60" s="48"/>
      <c r="C60" s="522"/>
      <c r="D60" s="522"/>
      <c r="E60" s="522"/>
      <c r="F60" s="522"/>
      <c r="G60" s="522"/>
      <c r="H60" s="522"/>
      <c r="I60" s="522"/>
      <c r="J60" s="524"/>
    </row>
    <row r="61" spans="1:10" ht="14.25">
      <c r="A61" s="521"/>
      <c r="B61" s="48"/>
      <c r="C61" s="522"/>
      <c r="D61" s="522"/>
      <c r="E61" s="522"/>
      <c r="F61" s="522"/>
      <c r="G61" s="522"/>
      <c r="H61" s="522"/>
      <c r="I61" s="522"/>
      <c r="J61" s="524"/>
    </row>
    <row r="62" spans="1:10" ht="14.25">
      <c r="A62" s="521"/>
      <c r="B62" s="48"/>
      <c r="C62" s="522"/>
      <c r="D62" s="522"/>
      <c r="E62" s="522"/>
      <c r="F62" s="522"/>
      <c r="G62" s="522"/>
      <c r="H62" s="522"/>
      <c r="I62" s="522"/>
      <c r="J62" s="524"/>
    </row>
    <row r="63" spans="1:10" ht="14.25">
      <c r="A63" s="521">
        <v>31</v>
      </c>
      <c r="B63" s="521" t="s">
        <v>36</v>
      </c>
      <c r="C63" s="522" t="s">
        <v>38</v>
      </c>
      <c r="D63" s="522" t="s">
        <v>40</v>
      </c>
      <c r="E63" s="522"/>
      <c r="F63" s="522">
        <v>2.24</v>
      </c>
      <c r="G63" s="522">
        <v>28600</v>
      </c>
      <c r="H63" s="522">
        <f>G63*20/100</f>
        <v>5720</v>
      </c>
      <c r="I63" s="522">
        <f>H63+G63</f>
        <v>34320</v>
      </c>
      <c r="J63" s="524">
        <v>41671</v>
      </c>
    </row>
    <row r="64" spans="1:10" ht="14.25">
      <c r="A64" s="521"/>
      <c r="B64" s="521"/>
      <c r="C64" s="522"/>
      <c r="D64" s="523"/>
      <c r="E64" s="522"/>
      <c r="F64" s="522"/>
      <c r="G64" s="522"/>
      <c r="H64" s="522"/>
      <c r="I64" s="522"/>
      <c r="J64" s="524"/>
    </row>
    <row r="65" spans="1:10" ht="14.25">
      <c r="A65" s="521"/>
      <c r="B65" s="521"/>
      <c r="C65" s="522"/>
      <c r="D65" s="523"/>
      <c r="E65" s="522"/>
      <c r="F65" s="522"/>
      <c r="G65" s="522"/>
      <c r="H65" s="522"/>
      <c r="I65" s="522"/>
      <c r="J65" s="524"/>
    </row>
    <row r="66" spans="1:10" ht="14.25">
      <c r="A66" s="521"/>
      <c r="B66" s="521"/>
      <c r="C66" s="522"/>
      <c r="D66" s="523"/>
      <c r="E66" s="522"/>
      <c r="F66" s="522"/>
      <c r="G66" s="522"/>
      <c r="H66" s="522"/>
      <c r="I66" s="522"/>
      <c r="J66" s="524"/>
    </row>
    <row r="67" spans="1:10" ht="14.25">
      <c r="A67" s="521"/>
      <c r="B67" s="521"/>
      <c r="C67" s="522"/>
      <c r="D67" s="523"/>
      <c r="E67" s="522"/>
      <c r="F67" s="522"/>
      <c r="G67" s="522"/>
      <c r="H67" s="522"/>
      <c r="I67" s="522"/>
      <c r="J67" s="524"/>
    </row>
    <row r="68" spans="1:10" ht="52.5">
      <c r="A68" s="43">
        <v>32</v>
      </c>
      <c r="B68" s="43" t="s">
        <v>39</v>
      </c>
      <c r="C68" s="43" t="s">
        <v>43</v>
      </c>
      <c r="D68" s="43" t="s">
        <v>40</v>
      </c>
      <c r="E68" s="522"/>
      <c r="F68" s="43">
        <v>0.08</v>
      </c>
      <c r="G68" s="43">
        <f>F68*E68+32</f>
        <v>32</v>
      </c>
      <c r="H68" s="43">
        <f>G68*20/100+10</f>
        <v>16.4</v>
      </c>
      <c r="I68" s="43">
        <f>H68+G68</f>
        <v>48.4</v>
      </c>
      <c r="J68" s="49">
        <v>41671</v>
      </c>
    </row>
    <row r="69" spans="1:10" ht="14.25">
      <c r="A69" s="50"/>
      <c r="B69" s="50"/>
      <c r="C69" s="50"/>
      <c r="D69" s="50"/>
      <c r="E69" s="522"/>
      <c r="F69" s="50"/>
      <c r="G69" s="50"/>
      <c r="H69" s="50"/>
      <c r="I69" s="50"/>
      <c r="J69" s="51"/>
    </row>
    <row r="70" spans="1:10" ht="15" thickBot="1">
      <c r="A70" s="4"/>
      <c r="B70" s="4"/>
      <c r="C70" s="4"/>
      <c r="D70" s="4"/>
      <c r="E70" s="525"/>
      <c r="F70" s="4"/>
      <c r="G70" s="4"/>
      <c r="H70" s="4"/>
      <c r="I70" s="4"/>
      <c r="J70" s="5"/>
    </row>
    <row r="71" spans="1:10" ht="53.25" thickBot="1">
      <c r="A71" s="6">
        <v>33</v>
      </c>
      <c r="B71" s="6" t="s">
        <v>61</v>
      </c>
      <c r="C71" s="6" t="s">
        <v>16</v>
      </c>
      <c r="D71" s="6" t="s">
        <v>70</v>
      </c>
      <c r="E71" s="525"/>
      <c r="F71" s="6">
        <v>0.34</v>
      </c>
      <c r="G71" s="6">
        <f>F71*E71+36</f>
        <v>36</v>
      </c>
      <c r="H71" s="6">
        <f>G71*20/100-20</f>
        <v>-12.8</v>
      </c>
      <c r="I71" s="6">
        <f aca="true" t="shared" si="0" ref="I71:I79">H71+G71</f>
        <v>23.2</v>
      </c>
      <c r="J71" s="7">
        <v>42125</v>
      </c>
    </row>
    <row r="72" spans="1:10" ht="53.25" thickBot="1">
      <c r="A72" s="6">
        <v>34</v>
      </c>
      <c r="B72" s="6" t="s">
        <v>62</v>
      </c>
      <c r="C72" s="6" t="s">
        <v>16</v>
      </c>
      <c r="D72" s="6" t="s">
        <v>70</v>
      </c>
      <c r="E72" s="525"/>
      <c r="F72" s="6">
        <v>2.3</v>
      </c>
      <c r="G72" s="6">
        <f>F72*E72+20</f>
        <v>20</v>
      </c>
      <c r="H72" s="6">
        <f>G72*20/100-20</f>
        <v>-16</v>
      </c>
      <c r="I72" s="6">
        <f t="shared" si="0"/>
        <v>4</v>
      </c>
      <c r="J72" s="7">
        <v>42125</v>
      </c>
    </row>
    <row r="73" spans="1:10" ht="53.25" thickBot="1">
      <c r="A73" s="6">
        <v>35</v>
      </c>
      <c r="B73" s="6" t="s">
        <v>63</v>
      </c>
      <c r="C73" s="6" t="s">
        <v>16</v>
      </c>
      <c r="D73" s="6" t="s">
        <v>70</v>
      </c>
      <c r="E73" s="525"/>
      <c r="F73" s="6">
        <v>4.24</v>
      </c>
      <c r="G73" s="6">
        <f>F73*E73-4</f>
        <v>-4</v>
      </c>
      <c r="H73" s="6">
        <f>G73*20/100-10</f>
        <v>-10.8</v>
      </c>
      <c r="I73" s="6">
        <f t="shared" si="0"/>
        <v>-14.8</v>
      </c>
      <c r="J73" s="7">
        <v>42125</v>
      </c>
    </row>
    <row r="74" spans="1:10" ht="53.25" thickBot="1">
      <c r="A74" s="6">
        <v>36</v>
      </c>
      <c r="B74" s="6" t="s">
        <v>64</v>
      </c>
      <c r="C74" s="6" t="s">
        <v>16</v>
      </c>
      <c r="D74" s="6" t="s">
        <v>70</v>
      </c>
      <c r="E74" s="526"/>
      <c r="F74" s="6">
        <v>2.1</v>
      </c>
      <c r="G74" s="6">
        <f>F74*E74+40</f>
        <v>40</v>
      </c>
      <c r="H74" s="6">
        <f aca="true" t="shared" si="1" ref="H74:H79">G74*20/100+20</f>
        <v>28</v>
      </c>
      <c r="I74" s="6">
        <f t="shared" si="0"/>
        <v>68</v>
      </c>
      <c r="J74" s="7">
        <v>42125</v>
      </c>
    </row>
    <row r="75" spans="1:10" ht="53.25" thickBot="1">
      <c r="A75" s="6">
        <v>37</v>
      </c>
      <c r="B75" s="6" t="s">
        <v>67</v>
      </c>
      <c r="C75" s="6" t="s">
        <v>68</v>
      </c>
      <c r="D75" s="6" t="s">
        <v>71</v>
      </c>
      <c r="E75" s="527"/>
      <c r="F75" s="6">
        <v>1.63</v>
      </c>
      <c r="G75" s="6">
        <f>F75*E75+2</f>
        <v>2</v>
      </c>
      <c r="H75" s="6">
        <f t="shared" si="1"/>
        <v>20.4</v>
      </c>
      <c r="I75" s="6">
        <f t="shared" si="0"/>
        <v>22.4</v>
      </c>
      <c r="J75" s="7">
        <v>42491</v>
      </c>
    </row>
    <row r="76" spans="1:10" ht="53.25" thickBot="1">
      <c r="A76" s="6">
        <v>38</v>
      </c>
      <c r="B76" s="6" t="s">
        <v>69</v>
      </c>
      <c r="C76" s="6" t="s">
        <v>68</v>
      </c>
      <c r="D76" s="6" t="s">
        <v>71</v>
      </c>
      <c r="E76" s="525"/>
      <c r="F76" s="6">
        <v>0.86</v>
      </c>
      <c r="G76" s="6">
        <f>F76*E76+44</f>
        <v>44</v>
      </c>
      <c r="H76" s="40">
        <f t="shared" si="1"/>
        <v>28.8</v>
      </c>
      <c r="I76" s="40">
        <f t="shared" si="0"/>
        <v>72.8</v>
      </c>
      <c r="J76" s="7">
        <v>42491</v>
      </c>
    </row>
    <row r="77" spans="1:10" ht="53.25" thickBot="1">
      <c r="A77" s="6">
        <v>39</v>
      </c>
      <c r="B77" s="6" t="s">
        <v>72</v>
      </c>
      <c r="C77" s="6" t="s">
        <v>73</v>
      </c>
      <c r="D77" s="6" t="s">
        <v>71</v>
      </c>
      <c r="E77" s="525"/>
      <c r="F77" s="6">
        <v>2.6</v>
      </c>
      <c r="G77" s="6">
        <f>F77*E77+40</f>
        <v>40</v>
      </c>
      <c r="H77" s="40">
        <f t="shared" si="1"/>
        <v>28</v>
      </c>
      <c r="I77" s="40">
        <f t="shared" si="0"/>
        <v>68</v>
      </c>
      <c r="J77" s="7">
        <v>42491</v>
      </c>
    </row>
    <row r="78" spans="1:10" ht="53.25" thickBot="1">
      <c r="A78" s="6">
        <v>40</v>
      </c>
      <c r="B78" s="6" t="s">
        <v>74</v>
      </c>
      <c r="C78" s="6" t="s">
        <v>68</v>
      </c>
      <c r="D78" s="6" t="s">
        <v>71</v>
      </c>
      <c r="E78" s="525"/>
      <c r="F78" s="6">
        <v>0.89</v>
      </c>
      <c r="G78" s="6">
        <f>F78*E78+6</f>
        <v>6</v>
      </c>
      <c r="H78" s="40">
        <f t="shared" si="1"/>
        <v>21.2</v>
      </c>
      <c r="I78" s="40">
        <f t="shared" si="0"/>
        <v>27.2</v>
      </c>
      <c r="J78" s="7">
        <v>42491</v>
      </c>
    </row>
    <row r="79" spans="1:10" ht="53.25" thickBot="1">
      <c r="A79" s="6">
        <v>41</v>
      </c>
      <c r="B79" s="6" t="s">
        <v>75</v>
      </c>
      <c r="C79" s="6" t="s">
        <v>16</v>
      </c>
      <c r="D79" s="6" t="s">
        <v>71</v>
      </c>
      <c r="E79" s="526"/>
      <c r="F79" s="6">
        <v>2.28</v>
      </c>
      <c r="G79" s="6">
        <f>F79*E79+12</f>
        <v>12</v>
      </c>
      <c r="H79" s="40">
        <f t="shared" si="1"/>
        <v>22.4</v>
      </c>
      <c r="I79" s="40">
        <f t="shared" si="0"/>
        <v>34.4</v>
      </c>
      <c r="J79" s="7">
        <v>42491</v>
      </c>
    </row>
    <row r="80" spans="1:10" ht="14.25">
      <c r="A80" s="39"/>
      <c r="B80" s="39"/>
      <c r="C80" s="39"/>
      <c r="D80" s="39"/>
      <c r="E80" s="39"/>
      <c r="F80" s="39"/>
      <c r="G80" s="39"/>
      <c r="H80" s="39"/>
      <c r="I80" s="39"/>
      <c r="J80" s="39"/>
    </row>
  </sheetData>
  <sheetProtection/>
  <mergeCells count="133">
    <mergeCell ref="H1:H3"/>
    <mergeCell ref="I1:I3"/>
    <mergeCell ref="J1:J3"/>
    <mergeCell ref="A4:A8"/>
    <mergeCell ref="C4:C8"/>
    <mergeCell ref="D4:D8"/>
    <mergeCell ref="F4:F8"/>
    <mergeCell ref="G4:G8"/>
    <mergeCell ref="H4:H8"/>
    <mergeCell ref="I4:I8"/>
    <mergeCell ref="A1:A3"/>
    <mergeCell ref="C1:C3"/>
    <mergeCell ref="D1:D3"/>
    <mergeCell ref="F1:F3"/>
    <mergeCell ref="G1:G3"/>
    <mergeCell ref="J4:J8"/>
    <mergeCell ref="E5:E9"/>
    <mergeCell ref="A9:A13"/>
    <mergeCell ref="C9:C13"/>
    <mergeCell ref="D9:D13"/>
    <mergeCell ref="F9:F13"/>
    <mergeCell ref="G9:G13"/>
    <mergeCell ref="H9:H13"/>
    <mergeCell ref="I9:I13"/>
    <mergeCell ref="J9:J13"/>
    <mergeCell ref="G14:G18"/>
    <mergeCell ref="H14:H18"/>
    <mergeCell ref="I14:I18"/>
    <mergeCell ref="J14:J18"/>
    <mergeCell ref="E15:E19"/>
    <mergeCell ref="A19:A23"/>
    <mergeCell ref="B19:B23"/>
    <mergeCell ref="C19:C23"/>
    <mergeCell ref="D19:D23"/>
    <mergeCell ref="F19:F23"/>
    <mergeCell ref="E10:E14"/>
    <mergeCell ref="A14:A18"/>
    <mergeCell ref="B14:B18"/>
    <mergeCell ref="C14:C18"/>
    <mergeCell ref="D14:D18"/>
    <mergeCell ref="F14:F18"/>
    <mergeCell ref="G19:G23"/>
    <mergeCell ref="H19:H23"/>
    <mergeCell ref="I19:I23"/>
    <mergeCell ref="J19:J23"/>
    <mergeCell ref="E20:E24"/>
    <mergeCell ref="A24:A28"/>
    <mergeCell ref="C24:C28"/>
    <mergeCell ref="D24:D28"/>
    <mergeCell ref="F24:F28"/>
    <mergeCell ref="G24:G28"/>
    <mergeCell ref="H24:H28"/>
    <mergeCell ref="I24:I28"/>
    <mergeCell ref="J24:J28"/>
    <mergeCell ref="E25:E29"/>
    <mergeCell ref="A29:A33"/>
    <mergeCell ref="B29:B33"/>
    <mergeCell ref="C29:C33"/>
    <mergeCell ref="D29:D33"/>
    <mergeCell ref="F29:F33"/>
    <mergeCell ref="G29:G33"/>
    <mergeCell ref="H29:H33"/>
    <mergeCell ref="I29:I33"/>
    <mergeCell ref="J29:J33"/>
    <mergeCell ref="E30:E34"/>
    <mergeCell ref="A34:A38"/>
    <mergeCell ref="B34:B38"/>
    <mergeCell ref="C34:C38"/>
    <mergeCell ref="D34:D38"/>
    <mergeCell ref="F34:F38"/>
    <mergeCell ref="G34:G38"/>
    <mergeCell ref="H34:H38"/>
    <mergeCell ref="I34:I38"/>
    <mergeCell ref="J34:J38"/>
    <mergeCell ref="E35:E39"/>
    <mergeCell ref="A39:A42"/>
    <mergeCell ref="B39:B42"/>
    <mergeCell ref="C39:C42"/>
    <mergeCell ref="D39:D42"/>
    <mergeCell ref="F39:F42"/>
    <mergeCell ref="G39:G42"/>
    <mergeCell ref="H39:H42"/>
    <mergeCell ref="I39:I42"/>
    <mergeCell ref="J39:J42"/>
    <mergeCell ref="E40:E44"/>
    <mergeCell ref="A43:A47"/>
    <mergeCell ref="C43:C47"/>
    <mergeCell ref="D43:D47"/>
    <mergeCell ref="H43:H47"/>
    <mergeCell ref="I43:I47"/>
    <mergeCell ref="J43:J47"/>
    <mergeCell ref="A53:A57"/>
    <mergeCell ref="B53:B57"/>
    <mergeCell ref="C53:C56"/>
    <mergeCell ref="D53:D57"/>
    <mergeCell ref="F53:F57"/>
    <mergeCell ref="E45:E49"/>
    <mergeCell ref="A48:A52"/>
    <mergeCell ref="B48:B52"/>
    <mergeCell ref="C48:C52"/>
    <mergeCell ref="D48:D52"/>
    <mergeCell ref="F48:F52"/>
    <mergeCell ref="E55:E59"/>
    <mergeCell ref="A58:A62"/>
    <mergeCell ref="C58:C62"/>
    <mergeCell ref="D58:D62"/>
    <mergeCell ref="J63:J67"/>
    <mergeCell ref="E65:E69"/>
    <mergeCell ref="E70:E74"/>
    <mergeCell ref="E75:E79"/>
    <mergeCell ref="H58:H62"/>
    <mergeCell ref="I58:I62"/>
    <mergeCell ref="J58:J62"/>
    <mergeCell ref="E60:E64"/>
    <mergeCell ref="G48:G52"/>
    <mergeCell ref="H48:H52"/>
    <mergeCell ref="I48:I52"/>
    <mergeCell ref="J48:J52"/>
    <mergeCell ref="E50:E54"/>
    <mergeCell ref="G53:G57"/>
    <mergeCell ref="H53:H57"/>
    <mergeCell ref="I53:I57"/>
    <mergeCell ref="J53:J57"/>
    <mergeCell ref="A63:A67"/>
    <mergeCell ref="B63:B67"/>
    <mergeCell ref="C63:C67"/>
    <mergeCell ref="D63:D67"/>
    <mergeCell ref="F63:F67"/>
    <mergeCell ref="G63:G67"/>
    <mergeCell ref="H63:H67"/>
    <mergeCell ref="I63:I67"/>
    <mergeCell ref="F58:F62"/>
    <mergeCell ref="G58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47" sqref="B47"/>
    </sheetView>
  </sheetViews>
  <sheetFormatPr defaultColWidth="9.140625" defaultRowHeight="15"/>
  <cols>
    <col min="1" max="1" width="7.421875" style="0" customWidth="1"/>
    <col min="2" max="2" width="84.57421875" style="0" customWidth="1"/>
    <col min="3" max="3" width="14.8515625" style="0" customWidth="1"/>
    <col min="4" max="4" width="11.8515625" style="0" hidden="1" customWidth="1"/>
    <col min="5" max="5" width="9.140625" style="0" hidden="1" customWidth="1"/>
    <col min="6" max="6" width="11.57421875" style="0" hidden="1" customWidth="1"/>
    <col min="7" max="7" width="0.2890625" style="0" customWidth="1"/>
    <col min="8" max="8" width="9.140625" style="0" hidden="1" customWidth="1"/>
    <col min="9" max="9" width="23.57421875" style="0" customWidth="1"/>
    <col min="10" max="10" width="0.13671875" style="0" customWidth="1"/>
  </cols>
  <sheetData>
    <row r="1" spans="1:9" ht="14.25">
      <c r="A1" s="533"/>
      <c r="B1" s="533"/>
      <c r="C1" s="533"/>
      <c r="D1" s="533"/>
      <c r="E1" s="533"/>
      <c r="F1" s="533"/>
      <c r="G1" s="533"/>
      <c r="H1" s="533"/>
      <c r="I1" s="533"/>
    </row>
    <row r="2" spans="1:10" ht="15">
      <c r="A2" s="9"/>
      <c r="B2" s="3"/>
      <c r="C2" s="3"/>
      <c r="D2" s="3"/>
      <c r="E2" s="3"/>
      <c r="F2" s="3"/>
      <c r="G2" s="3"/>
      <c r="H2" s="3"/>
      <c r="I2" s="3"/>
      <c r="J2" s="3"/>
    </row>
    <row r="3" spans="1:10" ht="18.75">
      <c r="A3" s="8"/>
      <c r="B3" s="8"/>
      <c r="C3" s="8"/>
      <c r="D3" s="8"/>
      <c r="E3" s="8"/>
      <c r="F3" s="8"/>
      <c r="G3" s="8"/>
      <c r="H3" s="8"/>
      <c r="I3" s="8"/>
      <c r="J3" s="3"/>
    </row>
    <row r="4" spans="1:10" ht="19.5" customHeight="1">
      <c r="A4" s="562" t="s">
        <v>57</v>
      </c>
      <c r="B4" s="562"/>
      <c r="C4" s="562"/>
      <c r="D4" s="562"/>
      <c r="E4" s="562"/>
      <c r="F4" s="562"/>
      <c r="G4" s="562"/>
      <c r="H4" s="562"/>
      <c r="I4" s="562"/>
      <c r="J4" s="13"/>
    </row>
    <row r="5" spans="1:10" ht="19.5" customHeight="1">
      <c r="A5" s="562"/>
      <c r="B5" s="562"/>
      <c r="C5" s="562"/>
      <c r="D5" s="562"/>
      <c r="E5" s="562"/>
      <c r="F5" s="562"/>
      <c r="G5" s="562"/>
      <c r="H5" s="562"/>
      <c r="I5" s="562"/>
      <c r="J5" s="13"/>
    </row>
    <row r="6" spans="1:10" ht="7.5" customHeight="1">
      <c r="A6" s="534"/>
      <c r="B6" s="534"/>
      <c r="C6" s="534"/>
      <c r="D6" s="534"/>
      <c r="E6" s="534"/>
      <c r="F6" s="534"/>
      <c r="G6" s="534"/>
      <c r="H6" s="534"/>
      <c r="I6" s="534"/>
      <c r="J6" s="13"/>
    </row>
    <row r="7" spans="1:10" ht="19.5" customHeight="1" hidden="1">
      <c r="A7" s="537"/>
      <c r="B7" s="537"/>
      <c r="C7" s="537"/>
      <c r="D7" s="537"/>
      <c r="E7" s="537"/>
      <c r="F7" s="537"/>
      <c r="G7" s="537"/>
      <c r="H7" s="537"/>
      <c r="I7" s="537"/>
      <c r="J7" s="537"/>
    </row>
    <row r="8" spans="1:10" ht="33" hidden="1">
      <c r="A8" s="535"/>
      <c r="B8" s="535"/>
      <c r="C8" s="535"/>
      <c r="D8" s="535"/>
      <c r="E8" s="535"/>
      <c r="F8" s="535"/>
      <c r="G8" s="535"/>
      <c r="H8" s="535"/>
      <c r="I8" s="535"/>
      <c r="J8" s="13"/>
    </row>
    <row r="9" spans="1:10" ht="33" hidden="1">
      <c r="A9" s="14"/>
      <c r="B9" s="536"/>
      <c r="C9" s="536"/>
      <c r="D9" s="536"/>
      <c r="E9" s="536"/>
      <c r="F9" s="536"/>
      <c r="G9" s="536"/>
      <c r="H9" s="536"/>
      <c r="I9" s="536"/>
      <c r="J9" s="13"/>
    </row>
    <row r="10" spans="1:10" ht="0.75" customHeight="1" hidden="1">
      <c r="A10" s="537"/>
      <c r="B10" s="537"/>
      <c r="C10" s="537"/>
      <c r="D10" s="537"/>
      <c r="E10" s="537"/>
      <c r="F10" s="537"/>
      <c r="G10" s="537"/>
      <c r="H10" s="537"/>
      <c r="I10" s="537"/>
      <c r="J10" s="537"/>
    </row>
    <row r="11" spans="1:10" ht="33" hidden="1">
      <c r="A11" s="15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8.75" customHeight="1" hidden="1">
      <c r="A12" s="17" t="s">
        <v>60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64.5" hidden="1">
      <c r="A13" s="19"/>
      <c r="B13" s="20"/>
      <c r="C13" s="20"/>
      <c r="D13" s="20"/>
      <c r="E13" s="20"/>
      <c r="F13" s="21"/>
      <c r="G13" s="538" t="s">
        <v>5</v>
      </c>
      <c r="H13" s="22"/>
      <c r="I13" s="20" t="s">
        <v>7</v>
      </c>
      <c r="J13" s="20"/>
    </row>
    <row r="14" spans="1:10" ht="24.75" customHeight="1">
      <c r="A14" s="10" t="s">
        <v>0</v>
      </c>
      <c r="B14" s="38" t="s">
        <v>2</v>
      </c>
      <c r="C14" s="11" t="s">
        <v>3</v>
      </c>
      <c r="D14" s="538" t="s">
        <v>4</v>
      </c>
      <c r="E14" s="543"/>
      <c r="F14" s="544"/>
      <c r="G14" s="539"/>
      <c r="H14" s="538" t="s">
        <v>6</v>
      </c>
      <c r="I14" s="541" t="s">
        <v>8</v>
      </c>
      <c r="J14" s="538" t="s">
        <v>9</v>
      </c>
    </row>
    <row r="15" spans="1:10" ht="24.75" customHeight="1">
      <c r="A15" s="36" t="s">
        <v>1</v>
      </c>
      <c r="B15" s="37" t="s">
        <v>47</v>
      </c>
      <c r="C15" s="12" t="s">
        <v>46</v>
      </c>
      <c r="D15" s="540"/>
      <c r="E15" s="545"/>
      <c r="F15" s="546"/>
      <c r="G15" s="540"/>
      <c r="H15" s="540"/>
      <c r="I15" s="542"/>
      <c r="J15" s="540"/>
    </row>
    <row r="16" spans="1:10" ht="18.75" customHeight="1">
      <c r="A16" s="549">
        <v>1</v>
      </c>
      <c r="B16" s="552" t="s">
        <v>58</v>
      </c>
      <c r="C16" s="551" t="s">
        <v>48</v>
      </c>
      <c r="D16" s="549" t="s">
        <v>49</v>
      </c>
      <c r="E16" s="551">
        <v>24600</v>
      </c>
      <c r="F16" s="551">
        <v>1.1</v>
      </c>
      <c r="G16" s="549">
        <v>415920</v>
      </c>
      <c r="H16" s="549">
        <f>G16*20/100</f>
        <v>83184</v>
      </c>
      <c r="I16" s="563">
        <f>H16+G16+900-4</f>
        <v>500000</v>
      </c>
      <c r="J16" s="559">
        <v>42095</v>
      </c>
    </row>
    <row r="17" spans="1:10" ht="14.25">
      <c r="A17" s="550"/>
      <c r="B17" s="547"/>
      <c r="C17" s="548"/>
      <c r="D17" s="550"/>
      <c r="E17" s="548"/>
      <c r="F17" s="548"/>
      <c r="G17" s="550"/>
      <c r="H17" s="550"/>
      <c r="I17" s="564"/>
      <c r="J17" s="560"/>
    </row>
    <row r="18" spans="1:10" ht="9" customHeight="1" hidden="1">
      <c r="A18" s="550"/>
      <c r="B18" s="547"/>
      <c r="C18" s="548"/>
      <c r="D18" s="550"/>
      <c r="E18" s="548"/>
      <c r="F18" s="548"/>
      <c r="G18" s="551"/>
      <c r="H18" s="551"/>
      <c r="I18" s="565"/>
      <c r="J18" s="561"/>
    </row>
    <row r="19" spans="1:10" ht="39" customHeight="1" hidden="1">
      <c r="A19" s="551"/>
      <c r="B19" s="547"/>
      <c r="C19" s="548"/>
      <c r="D19" s="551"/>
      <c r="E19" s="23"/>
      <c r="F19" s="24"/>
      <c r="G19" s="25"/>
      <c r="H19" s="24"/>
      <c r="I19" s="24"/>
      <c r="J19" s="26"/>
    </row>
    <row r="20" spans="1:10" ht="15" customHeight="1">
      <c r="A20" s="547">
        <v>2</v>
      </c>
      <c r="B20" s="547" t="s">
        <v>50</v>
      </c>
      <c r="C20" s="548" t="s">
        <v>48</v>
      </c>
      <c r="D20" s="549" t="s">
        <v>49</v>
      </c>
      <c r="E20" s="27">
        <v>24600</v>
      </c>
      <c r="F20" s="548">
        <v>0.8</v>
      </c>
      <c r="G20" s="549">
        <v>414720</v>
      </c>
      <c r="H20" s="566">
        <f>G20*20/100</f>
        <v>82944</v>
      </c>
      <c r="I20" s="563">
        <v>500000</v>
      </c>
      <c r="J20" s="559">
        <v>42095</v>
      </c>
    </row>
    <row r="21" spans="1:10" ht="31.5">
      <c r="A21" s="547"/>
      <c r="B21" s="547"/>
      <c r="C21" s="548"/>
      <c r="D21" s="550"/>
      <c r="E21" s="28"/>
      <c r="F21" s="548"/>
      <c r="G21" s="550"/>
      <c r="H21" s="567"/>
      <c r="I21" s="564"/>
      <c r="J21" s="560"/>
    </row>
    <row r="22" spans="1:10" ht="7.5" customHeight="1">
      <c r="A22" s="547"/>
      <c r="B22" s="547"/>
      <c r="C22" s="548"/>
      <c r="D22" s="550"/>
      <c r="E22" s="28"/>
      <c r="F22" s="548"/>
      <c r="G22" s="550"/>
      <c r="H22" s="567"/>
      <c r="I22" s="564"/>
      <c r="J22" s="560"/>
    </row>
    <row r="23" spans="1:10" ht="31.5" hidden="1">
      <c r="A23" s="547"/>
      <c r="B23" s="547"/>
      <c r="C23" s="548"/>
      <c r="D23" s="550"/>
      <c r="E23" s="28">
        <v>24600</v>
      </c>
      <c r="F23" s="548"/>
      <c r="G23" s="550"/>
      <c r="H23" s="567"/>
      <c r="I23" s="564"/>
      <c r="J23" s="560"/>
    </row>
    <row r="24" spans="1:10" ht="31.5" hidden="1">
      <c r="A24" s="547"/>
      <c r="B24" s="547"/>
      <c r="C24" s="548"/>
      <c r="D24" s="551"/>
      <c r="E24" s="28"/>
      <c r="F24" s="548"/>
      <c r="G24" s="551"/>
      <c r="H24" s="568"/>
      <c r="I24" s="565"/>
      <c r="J24" s="561"/>
    </row>
    <row r="25" spans="1:10" ht="45" customHeight="1">
      <c r="A25" s="547">
        <v>3</v>
      </c>
      <c r="B25" s="547" t="s">
        <v>51</v>
      </c>
      <c r="C25" s="548" t="s">
        <v>48</v>
      </c>
      <c r="D25" s="549" t="s">
        <v>49</v>
      </c>
      <c r="E25" s="27">
        <v>24600</v>
      </c>
      <c r="F25" s="548">
        <v>1</v>
      </c>
      <c r="G25" s="549">
        <v>125280</v>
      </c>
      <c r="H25" s="548">
        <f>G25*20/100-20</f>
        <v>25036</v>
      </c>
      <c r="I25" s="548">
        <v>150000</v>
      </c>
      <c r="J25" s="559">
        <v>42095</v>
      </c>
    </row>
    <row r="26" spans="1:10" ht="14.25" hidden="1">
      <c r="A26" s="547"/>
      <c r="B26" s="547"/>
      <c r="C26" s="548"/>
      <c r="D26" s="550"/>
      <c r="E26" s="548">
        <v>24600</v>
      </c>
      <c r="F26" s="548"/>
      <c r="G26" s="550"/>
      <c r="H26" s="548"/>
      <c r="I26" s="548"/>
      <c r="J26" s="560"/>
    </row>
    <row r="27" spans="1:10" ht="14.25" hidden="1">
      <c r="A27" s="547"/>
      <c r="B27" s="547"/>
      <c r="C27" s="548"/>
      <c r="D27" s="550"/>
      <c r="E27" s="548"/>
      <c r="F27" s="548"/>
      <c r="G27" s="550"/>
      <c r="H27" s="548"/>
      <c r="I27" s="548"/>
      <c r="J27" s="560"/>
    </row>
    <row r="28" spans="1:10" ht="14.25" hidden="1">
      <c r="A28" s="547"/>
      <c r="B28" s="547"/>
      <c r="C28" s="548"/>
      <c r="D28" s="551"/>
      <c r="E28" s="548"/>
      <c r="F28" s="548"/>
      <c r="G28" s="551"/>
      <c r="H28" s="548"/>
      <c r="I28" s="548"/>
      <c r="J28" s="561"/>
    </row>
    <row r="29" spans="1:10" ht="14.25">
      <c r="A29" s="547">
        <v>4</v>
      </c>
      <c r="B29" s="547" t="s">
        <v>51</v>
      </c>
      <c r="C29" s="548" t="s">
        <v>48</v>
      </c>
      <c r="D29" s="553" t="s">
        <v>49</v>
      </c>
      <c r="E29" s="548">
        <v>24600</v>
      </c>
      <c r="F29" s="548"/>
      <c r="G29" s="548">
        <v>149760</v>
      </c>
      <c r="H29" s="548">
        <f>G29*20/100</f>
        <v>29952</v>
      </c>
      <c r="I29" s="548">
        <v>180000</v>
      </c>
      <c r="J29" s="555">
        <v>42095</v>
      </c>
    </row>
    <row r="30" spans="1:10" ht="14.25">
      <c r="A30" s="547"/>
      <c r="B30" s="547"/>
      <c r="C30" s="548"/>
      <c r="D30" s="553"/>
      <c r="E30" s="548"/>
      <c r="F30" s="548"/>
      <c r="G30" s="548"/>
      <c r="H30" s="548"/>
      <c r="I30" s="548"/>
      <c r="J30" s="555"/>
    </row>
    <row r="31" spans="1:10" ht="18.75" customHeight="1">
      <c r="A31" s="547"/>
      <c r="B31" s="547"/>
      <c r="C31" s="548"/>
      <c r="D31" s="554"/>
      <c r="E31" s="549"/>
      <c r="F31" s="548"/>
      <c r="G31" s="548"/>
      <c r="H31" s="548"/>
      <c r="I31" s="548"/>
      <c r="J31" s="555"/>
    </row>
    <row r="32" spans="1:10" ht="14.25">
      <c r="A32" s="547">
        <v>5</v>
      </c>
      <c r="B32" s="547" t="s">
        <v>52</v>
      </c>
      <c r="C32" s="553" t="s">
        <v>48</v>
      </c>
      <c r="D32" s="548" t="s">
        <v>49</v>
      </c>
      <c r="E32" s="548">
        <v>24600</v>
      </c>
      <c r="F32" s="556">
        <v>0.17</v>
      </c>
      <c r="G32" s="548">
        <v>149760</v>
      </c>
      <c r="H32" s="548">
        <f>G32*20/100+10</f>
        <v>29962</v>
      </c>
      <c r="I32" s="548">
        <v>180000</v>
      </c>
      <c r="J32" s="559">
        <v>42095</v>
      </c>
    </row>
    <row r="33" spans="1:10" ht="14.25">
      <c r="A33" s="547"/>
      <c r="B33" s="547"/>
      <c r="C33" s="553"/>
      <c r="D33" s="548"/>
      <c r="E33" s="548"/>
      <c r="F33" s="556"/>
      <c r="G33" s="548"/>
      <c r="H33" s="548"/>
      <c r="I33" s="548"/>
      <c r="J33" s="560"/>
    </row>
    <row r="34" spans="1:10" ht="14.25">
      <c r="A34" s="547"/>
      <c r="B34" s="547"/>
      <c r="C34" s="553"/>
      <c r="D34" s="548"/>
      <c r="E34" s="548"/>
      <c r="F34" s="556"/>
      <c r="G34" s="548"/>
      <c r="H34" s="548"/>
      <c r="I34" s="548"/>
      <c r="J34" s="561"/>
    </row>
    <row r="35" spans="1:10" ht="30.75" customHeight="1">
      <c r="A35" s="28">
        <v>6</v>
      </c>
      <c r="B35" s="28" t="s">
        <v>54</v>
      </c>
      <c r="C35" s="29" t="s">
        <v>48</v>
      </c>
      <c r="D35" s="30" t="s">
        <v>49</v>
      </c>
      <c r="E35" s="31"/>
      <c r="F35" s="32"/>
      <c r="G35" s="27">
        <v>100104</v>
      </c>
      <c r="H35" s="33">
        <f>G35*20/100</f>
        <v>20020.8</v>
      </c>
      <c r="I35" s="27">
        <v>120000</v>
      </c>
      <c r="J35" s="34">
        <v>42095</v>
      </c>
    </row>
    <row r="36" spans="1:10" ht="32.25" customHeight="1">
      <c r="A36" s="28">
        <v>7</v>
      </c>
      <c r="B36" s="28" t="s">
        <v>59</v>
      </c>
      <c r="C36" s="29" t="s">
        <v>48</v>
      </c>
      <c r="D36" s="30" t="s">
        <v>49</v>
      </c>
      <c r="E36" s="31"/>
      <c r="F36" s="32"/>
      <c r="G36" s="27">
        <v>41530</v>
      </c>
      <c r="H36" s="27">
        <f>G36*20/100</f>
        <v>8306</v>
      </c>
      <c r="I36" s="27">
        <v>50000</v>
      </c>
      <c r="J36" s="34">
        <v>42095</v>
      </c>
    </row>
    <row r="37" spans="1:10" ht="41.25" customHeight="1">
      <c r="A37" s="28">
        <v>8</v>
      </c>
      <c r="B37" s="28" t="s">
        <v>55</v>
      </c>
      <c r="C37" s="29" t="s">
        <v>48</v>
      </c>
      <c r="D37" s="30" t="s">
        <v>49</v>
      </c>
      <c r="E37" s="31"/>
      <c r="F37" s="32"/>
      <c r="G37" s="27">
        <v>50745</v>
      </c>
      <c r="H37" s="27">
        <f>G37*20/100</f>
        <v>10149</v>
      </c>
      <c r="I37" s="27">
        <v>60000</v>
      </c>
      <c r="J37" s="34">
        <v>42095</v>
      </c>
    </row>
    <row r="38" spans="1:10" ht="41.25" customHeight="1">
      <c r="A38" s="28">
        <v>9</v>
      </c>
      <c r="B38" s="28" t="s">
        <v>56</v>
      </c>
      <c r="C38" s="29" t="s">
        <v>48</v>
      </c>
      <c r="D38" s="30" t="s">
        <v>49</v>
      </c>
      <c r="E38" s="31"/>
      <c r="F38" s="32"/>
      <c r="G38" s="27">
        <v>16915</v>
      </c>
      <c r="H38" s="27">
        <f>G38*20/100</f>
        <v>3383</v>
      </c>
      <c r="I38" s="27">
        <v>20000</v>
      </c>
      <c r="J38" s="35">
        <v>42095</v>
      </c>
    </row>
    <row r="39" spans="1:10" ht="14.25">
      <c r="A39" s="547">
        <v>10</v>
      </c>
      <c r="B39" s="547" t="s">
        <v>53</v>
      </c>
      <c r="C39" s="548" t="s">
        <v>48</v>
      </c>
      <c r="D39" s="548" t="s">
        <v>49</v>
      </c>
      <c r="E39" s="551">
        <v>24600</v>
      </c>
      <c r="F39" s="548"/>
      <c r="G39" s="548">
        <v>232416</v>
      </c>
      <c r="H39" s="558">
        <f>G39*20/100</f>
        <v>46483.2</v>
      </c>
      <c r="I39" s="548">
        <v>280000</v>
      </c>
      <c r="J39" s="555">
        <v>42095</v>
      </c>
    </row>
    <row r="40" spans="1:10" ht="14.25">
      <c r="A40" s="547"/>
      <c r="B40" s="547"/>
      <c r="C40" s="548"/>
      <c r="D40" s="548"/>
      <c r="E40" s="548"/>
      <c r="F40" s="548"/>
      <c r="G40" s="548"/>
      <c r="H40" s="558"/>
      <c r="I40" s="548"/>
      <c r="J40" s="555"/>
    </row>
    <row r="41" spans="1:10" ht="44.25" customHeight="1">
      <c r="A41" s="547"/>
      <c r="B41" s="547"/>
      <c r="C41" s="548"/>
      <c r="D41" s="548"/>
      <c r="E41" s="548"/>
      <c r="F41" s="548"/>
      <c r="G41" s="548"/>
      <c r="H41" s="558"/>
      <c r="I41" s="548"/>
      <c r="J41" s="555"/>
    </row>
    <row r="42" spans="1:10" ht="14.25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1"/>
      <c r="B43" t="s">
        <v>44</v>
      </c>
      <c r="F43" s="557" t="s">
        <v>45</v>
      </c>
      <c r="G43" s="557"/>
      <c r="H43" s="557"/>
      <c r="I43" s="2"/>
      <c r="J43" s="2"/>
    </row>
    <row r="44" spans="1:10" ht="14.25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2"/>
      <c r="G45" s="2"/>
      <c r="H45" s="2"/>
      <c r="I45" s="2"/>
      <c r="J45" s="2"/>
    </row>
  </sheetData>
  <sheetProtection/>
  <mergeCells count="73">
    <mergeCell ref="J32:J34"/>
    <mergeCell ref="J39:J41"/>
    <mergeCell ref="A7:J7"/>
    <mergeCell ref="A4:I5"/>
    <mergeCell ref="G16:G18"/>
    <mergeCell ref="H16:H18"/>
    <mergeCell ref="I16:I18"/>
    <mergeCell ref="J16:J18"/>
    <mergeCell ref="D25:D28"/>
    <mergeCell ref="G25:G28"/>
    <mergeCell ref="J25:J28"/>
    <mergeCell ref="H20:H24"/>
    <mergeCell ref="I20:I24"/>
    <mergeCell ref="G20:G24"/>
    <mergeCell ref="D20:D24"/>
    <mergeCell ref="J20:J24"/>
    <mergeCell ref="F43:H43"/>
    <mergeCell ref="D39:D41"/>
    <mergeCell ref="E39:E41"/>
    <mergeCell ref="A39:A41"/>
    <mergeCell ref="B39:B41"/>
    <mergeCell ref="C39:C41"/>
    <mergeCell ref="F39:F41"/>
    <mergeCell ref="G39:G41"/>
    <mergeCell ref="H39:H41"/>
    <mergeCell ref="I39:I41"/>
    <mergeCell ref="J29:J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B29:B31"/>
    <mergeCell ref="C29:C31"/>
    <mergeCell ref="F29:F31"/>
    <mergeCell ref="G29:G31"/>
    <mergeCell ref="H29:H31"/>
    <mergeCell ref="I29:I31"/>
    <mergeCell ref="D29:D31"/>
    <mergeCell ref="E29:E31"/>
    <mergeCell ref="A25:A28"/>
    <mergeCell ref="B25:B28"/>
    <mergeCell ref="C25:C28"/>
    <mergeCell ref="F25:F28"/>
    <mergeCell ref="H25:H28"/>
    <mergeCell ref="I25:I28"/>
    <mergeCell ref="E26:E28"/>
    <mergeCell ref="A29:A31"/>
    <mergeCell ref="A20:A24"/>
    <mergeCell ref="B20:B24"/>
    <mergeCell ref="C20:C24"/>
    <mergeCell ref="F20:F24"/>
    <mergeCell ref="A16:A19"/>
    <mergeCell ref="B16:B19"/>
    <mergeCell ref="C16:C19"/>
    <mergeCell ref="E16:E18"/>
    <mergeCell ref="F16:F18"/>
    <mergeCell ref="D16:D19"/>
    <mergeCell ref="G13:G15"/>
    <mergeCell ref="H14:H15"/>
    <mergeCell ref="I14:I15"/>
    <mergeCell ref="J14:J15"/>
    <mergeCell ref="D14:D15"/>
    <mergeCell ref="E14:F15"/>
    <mergeCell ref="A1:I1"/>
    <mergeCell ref="A6:I6"/>
    <mergeCell ref="A8:I8"/>
    <mergeCell ref="B9:I9"/>
    <mergeCell ref="A10:J10"/>
  </mergeCells>
  <printOptions/>
  <pageMargins left="0.53" right="0.35433070866141736" top="0.28" bottom="0.3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5"/>
  <sheetViews>
    <sheetView zoomScalePageLayoutView="0" workbookViewId="0" topLeftCell="A85">
      <selection activeCell="G177" sqref="G177"/>
    </sheetView>
  </sheetViews>
  <sheetFormatPr defaultColWidth="9.140625" defaultRowHeight="15"/>
  <cols>
    <col min="1" max="1" width="5.8515625" style="39" customWidth="1"/>
    <col min="2" max="2" width="27.00390625" style="39" customWidth="1"/>
    <col min="3" max="3" width="10.140625" style="39" customWidth="1"/>
    <col min="4" max="4" width="13.57421875" style="39" customWidth="1"/>
    <col min="5" max="5" width="13.140625" style="39" customWidth="1"/>
    <col min="6" max="6" width="9.140625" style="39" customWidth="1"/>
    <col min="7" max="7" width="10.8515625" style="39" customWidth="1"/>
    <col min="8" max="8" width="9.140625" style="39" customWidth="1"/>
    <col min="9" max="9" width="10.421875" style="39" customWidth="1"/>
    <col min="10" max="10" width="10.140625" style="39" customWidth="1"/>
    <col min="11" max="11" width="9.140625" style="39" customWidth="1"/>
    <col min="12" max="16384" width="9.140625" style="39" customWidth="1"/>
  </cols>
  <sheetData>
    <row r="1" spans="1:12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"/>
    </row>
    <row r="2" spans="1:12" ht="14.25">
      <c r="A2" s="115"/>
      <c r="B2" s="112"/>
      <c r="C2" s="112"/>
      <c r="D2" s="112"/>
      <c r="E2" s="112"/>
      <c r="F2" s="112"/>
      <c r="G2" s="112"/>
      <c r="H2" s="766" t="s">
        <v>144</v>
      </c>
      <c r="I2" s="766"/>
      <c r="J2" s="766"/>
      <c r="K2" s="766"/>
      <c r="L2" s="2"/>
    </row>
    <row r="3" spans="1:12" ht="14.25">
      <c r="A3" s="116"/>
      <c r="B3" s="116"/>
      <c r="C3" s="116"/>
      <c r="D3" s="116"/>
      <c r="E3" s="116"/>
      <c r="F3" s="116"/>
      <c r="G3" s="116"/>
      <c r="H3" s="766" t="s">
        <v>145</v>
      </c>
      <c r="I3" s="766"/>
      <c r="J3" s="766"/>
      <c r="K3" s="112"/>
      <c r="L3" s="2"/>
    </row>
    <row r="4" spans="1:12" ht="14.25">
      <c r="A4" s="117"/>
      <c r="B4" s="117"/>
      <c r="C4" s="117"/>
      <c r="D4" s="117"/>
      <c r="E4" s="117"/>
      <c r="F4" s="117"/>
      <c r="G4" s="117"/>
      <c r="H4" s="766" t="s">
        <v>146</v>
      </c>
      <c r="I4" s="766"/>
      <c r="J4" s="766"/>
      <c r="K4" s="766"/>
      <c r="L4" s="2"/>
    </row>
    <row r="5" spans="1:12" ht="14.25">
      <c r="A5" s="117"/>
      <c r="B5" s="117"/>
      <c r="C5" s="117"/>
      <c r="D5" s="117"/>
      <c r="E5" s="117"/>
      <c r="F5" s="117"/>
      <c r="G5" s="117"/>
      <c r="H5" s="766" t="s">
        <v>147</v>
      </c>
      <c r="I5" s="766"/>
      <c r="J5" s="766"/>
      <c r="K5" s="766"/>
      <c r="L5" s="2"/>
    </row>
    <row r="6" spans="1:12" ht="14.25">
      <c r="A6" s="116"/>
      <c r="B6" s="116"/>
      <c r="C6" s="116"/>
      <c r="D6" s="116"/>
      <c r="E6" s="116"/>
      <c r="F6" s="116"/>
      <c r="G6" s="116"/>
      <c r="H6" s="796" t="s">
        <v>350</v>
      </c>
      <c r="I6" s="796"/>
      <c r="J6" s="796"/>
      <c r="K6" s="796"/>
      <c r="L6" s="2"/>
    </row>
    <row r="7" spans="1:12" ht="14.25">
      <c r="A7" s="760" t="s">
        <v>148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2"/>
    </row>
    <row r="8" spans="1:12" ht="14.25" customHeight="1">
      <c r="A8" s="760" t="s">
        <v>367</v>
      </c>
      <c r="B8" s="760"/>
      <c r="C8" s="760"/>
      <c r="D8" s="760"/>
      <c r="E8" s="760"/>
      <c r="F8" s="760"/>
      <c r="G8" s="760"/>
      <c r="H8" s="760"/>
      <c r="I8" s="760"/>
      <c r="J8" s="760"/>
      <c r="K8" s="760"/>
      <c r="L8" s="2"/>
    </row>
    <row r="9" spans="1:12" ht="34.5" customHeight="1">
      <c r="A9" s="761" t="s">
        <v>219</v>
      </c>
      <c r="B9" s="761"/>
      <c r="C9" s="761"/>
      <c r="D9" s="761"/>
      <c r="E9" s="761"/>
      <c r="F9" s="761"/>
      <c r="G9" s="761"/>
      <c r="H9" s="761"/>
      <c r="I9" s="761"/>
      <c r="J9" s="761"/>
      <c r="K9" s="761"/>
      <c r="L9" s="2"/>
    </row>
    <row r="10" spans="1:12" ht="14.25">
      <c r="A10" s="761" t="s">
        <v>346</v>
      </c>
      <c r="B10" s="761"/>
      <c r="C10" s="761"/>
      <c r="D10" s="761"/>
      <c r="E10" s="761"/>
      <c r="F10" s="761"/>
      <c r="G10" s="761"/>
      <c r="H10" s="761"/>
      <c r="I10" s="761"/>
      <c r="J10" s="761"/>
      <c r="K10" s="761"/>
      <c r="L10" s="2"/>
    </row>
    <row r="11" spans="1:12" ht="14.25" hidden="1">
      <c r="A11" s="112" t="s">
        <v>143</v>
      </c>
      <c r="B11" s="116"/>
      <c r="C11" s="116"/>
      <c r="D11" s="116"/>
      <c r="E11" s="116"/>
      <c r="F11" s="116"/>
      <c r="G11" s="116"/>
      <c r="H11" s="116"/>
      <c r="I11" s="116"/>
      <c r="J11" s="112"/>
      <c r="K11" s="112"/>
      <c r="L11" s="2"/>
    </row>
    <row r="12" spans="1:12" ht="14.25">
      <c r="A12" s="762" t="s">
        <v>149</v>
      </c>
      <c r="B12" s="762"/>
      <c r="C12" s="763" t="s">
        <v>150</v>
      </c>
      <c r="D12" s="763"/>
      <c r="E12" s="763"/>
      <c r="F12" s="763"/>
      <c r="G12" s="763"/>
      <c r="H12" s="763"/>
      <c r="I12" s="763"/>
      <c r="J12" s="763"/>
      <c r="K12" s="763"/>
      <c r="L12" s="2"/>
    </row>
    <row r="13" spans="1:12" ht="14.25">
      <c r="A13" s="118"/>
      <c r="B13" s="118"/>
      <c r="C13" s="763"/>
      <c r="D13" s="763"/>
      <c r="E13" s="763"/>
      <c r="F13" s="763"/>
      <c r="G13" s="763"/>
      <c r="H13" s="763"/>
      <c r="I13" s="763"/>
      <c r="J13" s="763"/>
      <c r="K13" s="763"/>
      <c r="L13" s="2"/>
    </row>
    <row r="14" spans="1:12" ht="0.75" customHeight="1">
      <c r="A14" s="118"/>
      <c r="B14" s="118"/>
      <c r="C14" s="763" t="s">
        <v>151</v>
      </c>
      <c r="D14" s="763"/>
      <c r="E14" s="763"/>
      <c r="F14" s="763"/>
      <c r="G14" s="763"/>
      <c r="H14" s="763"/>
      <c r="I14" s="763"/>
      <c r="J14" s="763"/>
      <c r="K14" s="763"/>
      <c r="L14" s="2"/>
    </row>
    <row r="15" spans="1:12" ht="68.25" customHeight="1">
      <c r="A15" s="150"/>
      <c r="B15" s="150"/>
      <c r="C15" s="795"/>
      <c r="D15" s="795"/>
      <c r="E15" s="795"/>
      <c r="F15" s="795"/>
      <c r="G15" s="795"/>
      <c r="H15" s="795"/>
      <c r="I15" s="795"/>
      <c r="J15" s="795"/>
      <c r="K15" s="795"/>
      <c r="L15" s="2"/>
    </row>
    <row r="16" spans="1:12" ht="39" customHeight="1">
      <c r="A16" s="785" t="s">
        <v>152</v>
      </c>
      <c r="B16" s="679" t="s">
        <v>153</v>
      </c>
      <c r="C16" s="785" t="s">
        <v>158</v>
      </c>
      <c r="D16" s="785" t="s">
        <v>4</v>
      </c>
      <c r="E16" s="410" t="s">
        <v>366</v>
      </c>
      <c r="F16" s="785" t="s">
        <v>157</v>
      </c>
      <c r="G16" s="785" t="s">
        <v>155</v>
      </c>
      <c r="H16" s="785" t="s">
        <v>6</v>
      </c>
      <c r="I16" s="785" t="s">
        <v>156</v>
      </c>
      <c r="J16" s="785" t="s">
        <v>9</v>
      </c>
      <c r="K16" s="785" t="s">
        <v>154</v>
      </c>
      <c r="L16" s="2"/>
    </row>
    <row r="17" spans="1:12" ht="41.25" customHeight="1">
      <c r="A17" s="618"/>
      <c r="B17" s="794"/>
      <c r="C17" s="618"/>
      <c r="D17" s="618"/>
      <c r="E17" s="154" t="s">
        <v>352</v>
      </c>
      <c r="F17" s="618"/>
      <c r="G17" s="618"/>
      <c r="H17" s="618"/>
      <c r="I17" s="618"/>
      <c r="J17" s="618"/>
      <c r="K17" s="618"/>
      <c r="L17" s="2"/>
    </row>
    <row r="18" spans="1:12" ht="38.25" customHeight="1" thickBot="1">
      <c r="A18" s="386">
        <v>1</v>
      </c>
      <c r="B18" s="360" t="s">
        <v>92</v>
      </c>
      <c r="C18" s="386" t="s">
        <v>159</v>
      </c>
      <c r="D18" s="347" t="s">
        <v>357</v>
      </c>
      <c r="E18" s="387">
        <v>0.072</v>
      </c>
      <c r="F18" s="388">
        <v>107.4</v>
      </c>
      <c r="G18" s="389">
        <f>E18*F18</f>
        <v>7.7328</v>
      </c>
      <c r="H18" s="389">
        <f>G18*20/100</f>
        <v>1.5465600000000002</v>
      </c>
      <c r="I18" s="389">
        <f>H18+G18</f>
        <v>9.27936</v>
      </c>
      <c r="J18" s="188">
        <v>43745</v>
      </c>
      <c r="K18" s="387">
        <v>315</v>
      </c>
      <c r="L18" s="2"/>
    </row>
    <row r="19" spans="1:12" ht="8.25" customHeight="1">
      <c r="A19" s="741">
        <v>2</v>
      </c>
      <c r="B19" s="697" t="s">
        <v>160</v>
      </c>
      <c r="C19" s="788" t="s">
        <v>159</v>
      </c>
      <c r="D19" s="601" t="s">
        <v>357</v>
      </c>
      <c r="E19" s="792">
        <v>0.072</v>
      </c>
      <c r="F19" s="782">
        <v>28.2</v>
      </c>
      <c r="G19" s="767">
        <f>E19*F19</f>
        <v>2.0303999999999998</v>
      </c>
      <c r="H19" s="767">
        <f>G19*20/100</f>
        <v>0.40608</v>
      </c>
      <c r="I19" s="773">
        <f>H19+G19</f>
        <v>2.4364799999999995</v>
      </c>
      <c r="J19" s="574">
        <v>43745</v>
      </c>
      <c r="K19" s="776">
        <v>317</v>
      </c>
      <c r="L19" s="2"/>
    </row>
    <row r="20" spans="1:12" ht="20.25" customHeight="1">
      <c r="A20" s="755"/>
      <c r="B20" s="756"/>
      <c r="C20" s="789"/>
      <c r="D20" s="602"/>
      <c r="E20" s="793"/>
      <c r="F20" s="783"/>
      <c r="G20" s="768"/>
      <c r="H20" s="768"/>
      <c r="I20" s="774"/>
      <c r="J20" s="569"/>
      <c r="K20" s="777"/>
      <c r="L20" s="2"/>
    </row>
    <row r="21" spans="1:12" ht="1.5" customHeight="1" hidden="1">
      <c r="A21" s="755"/>
      <c r="B21" s="756"/>
      <c r="C21" s="789"/>
      <c r="D21" s="602"/>
      <c r="E21" s="793"/>
      <c r="F21" s="783"/>
      <c r="G21" s="768"/>
      <c r="H21" s="768"/>
      <c r="I21" s="774"/>
      <c r="J21" s="569"/>
      <c r="K21" s="777"/>
      <c r="L21" s="2"/>
    </row>
    <row r="22" spans="1:12" ht="15.75" customHeight="1" hidden="1">
      <c r="A22" s="755"/>
      <c r="B22" s="756"/>
      <c r="C22" s="790"/>
      <c r="D22" s="602"/>
      <c r="E22" s="780"/>
      <c r="F22" s="783"/>
      <c r="G22" s="768"/>
      <c r="H22" s="768"/>
      <c r="I22" s="774"/>
      <c r="J22" s="569"/>
      <c r="K22" s="777"/>
      <c r="L22" s="2"/>
    </row>
    <row r="23" spans="1:12" ht="9.75" customHeight="1" thickBot="1">
      <c r="A23" s="786"/>
      <c r="B23" s="787"/>
      <c r="C23" s="791"/>
      <c r="D23" s="603"/>
      <c r="E23" s="781"/>
      <c r="F23" s="784"/>
      <c r="G23" s="769"/>
      <c r="H23" s="769"/>
      <c r="I23" s="775"/>
      <c r="J23" s="570"/>
      <c r="K23" s="778"/>
      <c r="L23" s="2"/>
    </row>
    <row r="24" spans="1:12" ht="15" customHeight="1">
      <c r="A24" s="674">
        <v>3</v>
      </c>
      <c r="B24" s="697" t="s">
        <v>161</v>
      </c>
      <c r="C24" s="682" t="s">
        <v>159</v>
      </c>
      <c r="D24" s="601" t="s">
        <v>357</v>
      </c>
      <c r="E24" s="779">
        <v>0.072</v>
      </c>
      <c r="F24" s="782">
        <v>44.4</v>
      </c>
      <c r="G24" s="767">
        <f>F24*E24</f>
        <v>3.1967999999999996</v>
      </c>
      <c r="H24" s="767">
        <f>G24*20/100</f>
        <v>0.6393599999999999</v>
      </c>
      <c r="I24" s="767">
        <f>H24+G24+0.01</f>
        <v>3.8461599999999994</v>
      </c>
      <c r="J24" s="574">
        <v>43745</v>
      </c>
      <c r="K24" s="770">
        <v>318</v>
      </c>
      <c r="L24" s="2"/>
    </row>
    <row r="25" spans="1:12" ht="14.25">
      <c r="A25" s="675"/>
      <c r="B25" s="702"/>
      <c r="C25" s="610"/>
      <c r="D25" s="602"/>
      <c r="E25" s="780"/>
      <c r="F25" s="783"/>
      <c r="G25" s="768"/>
      <c r="H25" s="768"/>
      <c r="I25" s="768"/>
      <c r="J25" s="569"/>
      <c r="K25" s="771"/>
      <c r="L25" s="2"/>
    </row>
    <row r="26" spans="1:12" ht="13.5" customHeight="1" thickBot="1">
      <c r="A26" s="676"/>
      <c r="B26" s="698"/>
      <c r="C26" s="611"/>
      <c r="D26" s="603"/>
      <c r="E26" s="781"/>
      <c r="F26" s="784"/>
      <c r="G26" s="769"/>
      <c r="H26" s="769"/>
      <c r="I26" s="769"/>
      <c r="J26" s="570"/>
      <c r="K26" s="772"/>
      <c r="L26" s="2"/>
    </row>
    <row r="27" spans="1:12" ht="29.25" customHeight="1">
      <c r="A27" s="764" t="s">
        <v>353</v>
      </c>
      <c r="B27" s="764"/>
      <c r="C27" s="764"/>
      <c r="D27" s="765"/>
      <c r="E27" s="765"/>
      <c r="F27" s="765"/>
      <c r="G27" s="765"/>
      <c r="H27" s="765"/>
      <c r="I27" s="765"/>
      <c r="J27" s="158"/>
      <c r="K27" s="158"/>
      <c r="L27" s="2"/>
    </row>
    <row r="28" spans="1:12" ht="1.5" customHeight="1" hidden="1">
      <c r="A28" s="115"/>
      <c r="B28" s="112"/>
      <c r="C28" s="112"/>
      <c r="D28" s="112"/>
      <c r="E28" s="112"/>
      <c r="F28" s="112"/>
      <c r="G28" s="112"/>
      <c r="H28" s="766"/>
      <c r="I28" s="766"/>
      <c r="J28" s="766"/>
      <c r="K28" s="766"/>
      <c r="L28" s="2"/>
    </row>
    <row r="29" spans="1:12" ht="36.75" customHeight="1" hidden="1">
      <c r="A29" s="115"/>
      <c r="B29" s="112"/>
      <c r="C29" s="112"/>
      <c r="D29" s="112"/>
      <c r="E29" s="112"/>
      <c r="F29" s="112"/>
      <c r="G29" s="112"/>
      <c r="H29" s="150"/>
      <c r="I29" s="150"/>
      <c r="J29" s="150"/>
      <c r="K29" s="150"/>
      <c r="L29" s="2"/>
    </row>
    <row r="30" spans="3:12" ht="17.25" customHeight="1">
      <c r="C30" s="116"/>
      <c r="D30" s="116"/>
      <c r="E30" s="116"/>
      <c r="F30" s="116"/>
      <c r="G30" s="116"/>
      <c r="H30" s="116" t="s">
        <v>209</v>
      </c>
      <c r="I30" s="116"/>
      <c r="K30" s="112"/>
      <c r="L30" s="2"/>
    </row>
    <row r="31" spans="1:12" ht="18.75" customHeight="1">
      <c r="A31" s="116"/>
      <c r="B31" s="116"/>
      <c r="C31" s="116"/>
      <c r="D31" s="116"/>
      <c r="E31" s="116"/>
      <c r="F31" s="116"/>
      <c r="G31" s="116"/>
      <c r="H31" s="766" t="s">
        <v>145</v>
      </c>
      <c r="I31" s="766"/>
      <c r="J31" s="766"/>
      <c r="K31" s="112"/>
      <c r="L31" s="2"/>
    </row>
    <row r="32" spans="1:12" ht="14.25">
      <c r="A32" s="117"/>
      <c r="B32" s="117"/>
      <c r="C32" s="117"/>
      <c r="D32" s="117"/>
      <c r="E32" s="117"/>
      <c r="F32" s="117"/>
      <c r="G32" s="117"/>
      <c r="H32" s="766" t="s">
        <v>146</v>
      </c>
      <c r="I32" s="766"/>
      <c r="J32" s="766"/>
      <c r="K32" s="766"/>
      <c r="L32" s="2"/>
    </row>
    <row r="33" spans="1:12" ht="14.25">
      <c r="A33" s="117"/>
      <c r="B33" s="117"/>
      <c r="C33" s="117"/>
      <c r="D33" s="117"/>
      <c r="E33" s="117"/>
      <c r="F33" s="117"/>
      <c r="G33" s="117"/>
      <c r="H33" s="766" t="s">
        <v>147</v>
      </c>
      <c r="I33" s="766"/>
      <c r="J33" s="766"/>
      <c r="K33" s="766"/>
      <c r="L33" s="2"/>
    </row>
    <row r="34" spans="1:12" ht="12.75" customHeight="1">
      <c r="A34" s="116"/>
      <c r="B34" s="116"/>
      <c r="C34" s="116"/>
      <c r="D34" s="116"/>
      <c r="E34" s="116"/>
      <c r="F34" s="116"/>
      <c r="G34" s="116"/>
      <c r="H34" s="766" t="s">
        <v>349</v>
      </c>
      <c r="I34" s="766"/>
      <c r="J34" s="766"/>
      <c r="K34" s="766"/>
      <c r="L34" s="2"/>
    </row>
    <row r="35" spans="1:12" ht="14.25" hidden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2"/>
    </row>
    <row r="36" spans="1:12" ht="14.25">
      <c r="A36" s="760" t="s">
        <v>162</v>
      </c>
      <c r="B36" s="760"/>
      <c r="C36" s="760"/>
      <c r="D36" s="760"/>
      <c r="E36" s="760"/>
      <c r="F36" s="760"/>
      <c r="G36" s="760"/>
      <c r="H36" s="760"/>
      <c r="I36" s="760"/>
      <c r="J36" s="760"/>
      <c r="K36" s="760"/>
      <c r="L36" s="2"/>
    </row>
    <row r="37" spans="1:12" ht="13.5" customHeight="1">
      <c r="A37" s="760" t="s">
        <v>365</v>
      </c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2"/>
    </row>
    <row r="38" spans="1:12" ht="29.25" customHeight="1">
      <c r="A38" s="761" t="s">
        <v>219</v>
      </c>
      <c r="B38" s="761"/>
      <c r="C38" s="761"/>
      <c r="D38" s="761"/>
      <c r="E38" s="761"/>
      <c r="F38" s="761"/>
      <c r="G38" s="761"/>
      <c r="H38" s="761"/>
      <c r="I38" s="761"/>
      <c r="J38" s="761"/>
      <c r="K38" s="761"/>
      <c r="L38" s="2"/>
    </row>
    <row r="39" spans="1:12" ht="12" customHeight="1">
      <c r="A39" s="761" t="s">
        <v>347</v>
      </c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2"/>
    </row>
    <row r="40" spans="1:12" ht="3.75" customHeight="1">
      <c r="A40" s="112" t="s">
        <v>143</v>
      </c>
      <c r="B40" s="116"/>
      <c r="C40" s="116"/>
      <c r="D40" s="116"/>
      <c r="E40" s="116"/>
      <c r="F40" s="116"/>
      <c r="G40" s="116"/>
      <c r="H40" s="116"/>
      <c r="I40" s="116"/>
      <c r="J40" s="112"/>
      <c r="K40" s="112"/>
      <c r="L40" s="2"/>
    </row>
    <row r="41" spans="1:12" ht="14.25">
      <c r="A41" s="762" t="s">
        <v>149</v>
      </c>
      <c r="B41" s="762"/>
      <c r="C41" s="763" t="s">
        <v>150</v>
      </c>
      <c r="D41" s="763"/>
      <c r="E41" s="763"/>
      <c r="F41" s="763"/>
      <c r="G41" s="763"/>
      <c r="H41" s="763"/>
      <c r="I41" s="763"/>
      <c r="J41" s="763"/>
      <c r="K41" s="763"/>
      <c r="L41" s="2"/>
    </row>
    <row r="42" spans="1:12" ht="14.25">
      <c r="A42" s="118"/>
      <c r="B42" s="118"/>
      <c r="C42" s="763"/>
      <c r="D42" s="763"/>
      <c r="E42" s="763"/>
      <c r="F42" s="763"/>
      <c r="G42" s="763"/>
      <c r="H42" s="763"/>
      <c r="I42" s="763"/>
      <c r="J42" s="763"/>
      <c r="K42" s="763"/>
      <c r="L42" s="2"/>
    </row>
    <row r="43" spans="1:12" ht="49.5" customHeight="1">
      <c r="A43" s="118"/>
      <c r="B43" s="118"/>
      <c r="C43" s="757" t="s">
        <v>151</v>
      </c>
      <c r="D43" s="757"/>
      <c r="E43" s="757"/>
      <c r="F43" s="757"/>
      <c r="G43" s="757"/>
      <c r="H43" s="757"/>
      <c r="I43" s="757"/>
      <c r="J43" s="757"/>
      <c r="K43" s="757"/>
      <c r="L43" s="2"/>
    </row>
    <row r="44" spans="1:12" ht="15.75" customHeight="1" thickBot="1">
      <c r="A44" s="150"/>
      <c r="B44" s="150"/>
      <c r="C44" s="757"/>
      <c r="D44" s="757"/>
      <c r="E44" s="757"/>
      <c r="F44" s="757"/>
      <c r="G44" s="757"/>
      <c r="H44" s="757"/>
      <c r="I44" s="757"/>
      <c r="J44" s="757"/>
      <c r="K44" s="757"/>
      <c r="L44" s="2"/>
    </row>
    <row r="45" spans="1:12" ht="16.5" customHeight="1">
      <c r="A45" s="758" t="s">
        <v>122</v>
      </c>
      <c r="B45" s="601" t="s">
        <v>121</v>
      </c>
      <c r="C45" s="601" t="s">
        <v>163</v>
      </c>
      <c r="D45" s="601" t="s">
        <v>4</v>
      </c>
      <c r="E45" s="248">
        <v>4.35</v>
      </c>
      <c r="F45" s="601" t="s">
        <v>120</v>
      </c>
      <c r="G45" s="601" t="s">
        <v>164</v>
      </c>
      <c r="H45" s="601" t="s">
        <v>6</v>
      </c>
      <c r="I45" s="601" t="s">
        <v>165</v>
      </c>
      <c r="J45" s="601" t="s">
        <v>9</v>
      </c>
      <c r="K45" s="579" t="s">
        <v>154</v>
      </c>
      <c r="L45" s="2"/>
    </row>
    <row r="46" spans="1:12" ht="39.75" thickBot="1">
      <c r="A46" s="759"/>
      <c r="B46" s="603"/>
      <c r="C46" s="603"/>
      <c r="D46" s="603"/>
      <c r="E46" s="200" t="s">
        <v>351</v>
      </c>
      <c r="F46" s="603"/>
      <c r="G46" s="603"/>
      <c r="H46" s="603"/>
      <c r="I46" s="603"/>
      <c r="J46" s="603"/>
      <c r="K46" s="581"/>
      <c r="L46" s="2"/>
    </row>
    <row r="47" spans="1:12" ht="45" customHeight="1" thickBot="1">
      <c r="A47" s="237">
        <v>1</v>
      </c>
      <c r="B47" s="101" t="s">
        <v>105</v>
      </c>
      <c r="C47" s="63" t="s">
        <v>172</v>
      </c>
      <c r="D47" s="63" t="s">
        <v>357</v>
      </c>
      <c r="E47" s="63">
        <v>0.072</v>
      </c>
      <c r="F47" s="63">
        <v>13.3</v>
      </c>
      <c r="G47" s="82">
        <f>F47*E47</f>
        <v>0.9576</v>
      </c>
      <c r="H47" s="82">
        <f>G47*20/100</f>
        <v>0.19152000000000002</v>
      </c>
      <c r="I47" s="132">
        <f>H47+G47-0.01</f>
        <v>1.13912</v>
      </c>
      <c r="J47" s="238">
        <v>43745</v>
      </c>
      <c r="K47" s="247">
        <v>29</v>
      </c>
      <c r="L47" s="2"/>
    </row>
    <row r="48" spans="1:12" ht="42" customHeight="1">
      <c r="A48" s="674">
        <v>2</v>
      </c>
      <c r="B48" s="384" t="s">
        <v>167</v>
      </c>
      <c r="C48" s="377"/>
      <c r="D48" s="601" t="s">
        <v>357</v>
      </c>
      <c r="E48" s="370"/>
      <c r="F48" s="368"/>
      <c r="G48" s="242"/>
      <c r="H48" s="71"/>
      <c r="I48" s="133"/>
      <c r="J48" s="243"/>
      <c r="K48" s="244"/>
      <c r="L48" s="2"/>
    </row>
    <row r="49" spans="1:12" ht="24" customHeight="1">
      <c r="A49" s="675"/>
      <c r="B49" s="381" t="s">
        <v>166</v>
      </c>
      <c r="C49" s="602" t="s">
        <v>168</v>
      </c>
      <c r="D49" s="752"/>
      <c r="E49" s="375">
        <v>0.072</v>
      </c>
      <c r="F49" s="375">
        <v>7.2</v>
      </c>
      <c r="G49" s="371">
        <f aca="true" t="shared" si="0" ref="G49:G58">F49*E49</f>
        <v>0.5184</v>
      </c>
      <c r="H49" s="371">
        <f>G49*20/100</f>
        <v>0.10367999999999998</v>
      </c>
      <c r="I49" s="241">
        <f>H49+G49</f>
        <v>0.62208</v>
      </c>
      <c r="J49" s="382">
        <v>43745</v>
      </c>
      <c r="K49" s="245">
        <v>30</v>
      </c>
      <c r="L49" s="2"/>
    </row>
    <row r="50" spans="1:12" ht="15" customHeight="1">
      <c r="A50" s="675"/>
      <c r="B50" s="381" t="s">
        <v>169</v>
      </c>
      <c r="C50" s="602"/>
      <c r="D50" s="752"/>
      <c r="E50" s="375">
        <v>0.072</v>
      </c>
      <c r="F50" s="375">
        <v>15</v>
      </c>
      <c r="G50" s="371">
        <f t="shared" si="0"/>
        <v>1.0799999999999998</v>
      </c>
      <c r="H50" s="371">
        <f aca="true" t="shared" si="1" ref="H50:H57">G50*20/100</f>
        <v>0.21599999999999997</v>
      </c>
      <c r="I50" s="241">
        <f>H50+G50</f>
        <v>1.2959999999999998</v>
      </c>
      <c r="J50" s="382">
        <v>43745</v>
      </c>
      <c r="K50" s="245">
        <v>31</v>
      </c>
      <c r="L50" s="2"/>
    </row>
    <row r="51" spans="1:12" ht="14.25">
      <c r="A51" s="675"/>
      <c r="B51" s="381" t="s">
        <v>170</v>
      </c>
      <c r="C51" s="680"/>
      <c r="D51" s="752"/>
      <c r="E51" s="375">
        <v>0.072</v>
      </c>
      <c r="F51" s="375">
        <v>24</v>
      </c>
      <c r="G51" s="371">
        <f t="shared" si="0"/>
        <v>1.7279999999999998</v>
      </c>
      <c r="H51" s="371">
        <f t="shared" si="1"/>
        <v>0.34559999999999996</v>
      </c>
      <c r="I51" s="241">
        <f>H51+G51</f>
        <v>2.0736</v>
      </c>
      <c r="J51" s="382">
        <v>43745</v>
      </c>
      <c r="K51" s="245">
        <v>32</v>
      </c>
      <c r="L51" s="2"/>
    </row>
    <row r="52" spans="1:12" ht="14.25">
      <c r="A52" s="675"/>
      <c r="B52" s="381" t="s">
        <v>107</v>
      </c>
      <c r="C52" s="614" t="s">
        <v>171</v>
      </c>
      <c r="D52" s="752"/>
      <c r="E52" s="375">
        <v>0.072</v>
      </c>
      <c r="F52" s="375">
        <v>16.8</v>
      </c>
      <c r="G52" s="371">
        <f t="shared" si="0"/>
        <v>1.2096</v>
      </c>
      <c r="H52" s="371">
        <f t="shared" si="1"/>
        <v>0.24192</v>
      </c>
      <c r="I52" s="241">
        <f>H52+G52-0.01</f>
        <v>1.44152</v>
      </c>
      <c r="J52" s="382">
        <v>43745</v>
      </c>
      <c r="K52" s="245">
        <v>33</v>
      </c>
      <c r="L52" s="2"/>
    </row>
    <row r="53" spans="1:12" ht="15" thickBot="1">
      <c r="A53" s="676"/>
      <c r="B53" s="80" t="s">
        <v>108</v>
      </c>
      <c r="C53" s="615"/>
      <c r="D53" s="753"/>
      <c r="E53" s="376">
        <v>0.072</v>
      </c>
      <c r="F53" s="376">
        <v>24</v>
      </c>
      <c r="G53" s="372">
        <f t="shared" si="0"/>
        <v>1.7279999999999998</v>
      </c>
      <c r="H53" s="372">
        <f t="shared" si="1"/>
        <v>0.34559999999999996</v>
      </c>
      <c r="I53" s="246">
        <f>H53+G53-0.01</f>
        <v>2.0636</v>
      </c>
      <c r="J53" s="383">
        <v>43745</v>
      </c>
      <c r="K53" s="404">
        <v>34</v>
      </c>
      <c r="L53" s="2"/>
    </row>
    <row r="54" spans="1:12" ht="17.25" customHeight="1" thickBot="1">
      <c r="A54" s="237">
        <v>3</v>
      </c>
      <c r="B54" s="81" t="s">
        <v>173</v>
      </c>
      <c r="C54" s="63" t="s">
        <v>106</v>
      </c>
      <c r="D54" s="63" t="s">
        <v>348</v>
      </c>
      <c r="E54" s="63">
        <v>0.072</v>
      </c>
      <c r="F54" s="63">
        <v>12</v>
      </c>
      <c r="G54" s="82">
        <f t="shared" si="0"/>
        <v>0.8639999999999999</v>
      </c>
      <c r="H54" s="82">
        <f t="shared" si="1"/>
        <v>0.17279999999999998</v>
      </c>
      <c r="I54" s="132">
        <f>G54+H54</f>
        <v>1.0368</v>
      </c>
      <c r="J54" s="238">
        <v>43745</v>
      </c>
      <c r="K54" s="247">
        <v>35</v>
      </c>
      <c r="L54" s="2"/>
    </row>
    <row r="55" spans="1:12" ht="21" customHeight="1" thickBot="1">
      <c r="A55" s="747">
        <v>4</v>
      </c>
      <c r="B55" s="380" t="s">
        <v>109</v>
      </c>
      <c r="C55" s="602" t="s">
        <v>174</v>
      </c>
      <c r="D55" s="602" t="s">
        <v>357</v>
      </c>
      <c r="E55" s="369">
        <v>0.072</v>
      </c>
      <c r="F55" s="369">
        <v>4.8</v>
      </c>
      <c r="G55" s="378">
        <f t="shared" si="0"/>
        <v>0.34559999999999996</v>
      </c>
      <c r="H55" s="378">
        <f t="shared" si="1"/>
        <v>0.06911999999999999</v>
      </c>
      <c r="I55" s="379">
        <f>G55+H55</f>
        <v>0.41472</v>
      </c>
      <c r="J55" s="189">
        <v>43745</v>
      </c>
      <c r="K55" s="251">
        <v>56</v>
      </c>
      <c r="L55" s="2"/>
    </row>
    <row r="56" spans="1:12" ht="15.75" customHeight="1" thickBot="1">
      <c r="A56" s="675"/>
      <c r="B56" s="222" t="s">
        <v>111</v>
      </c>
      <c r="C56" s="602"/>
      <c r="D56" s="602"/>
      <c r="E56" s="209">
        <v>0.072</v>
      </c>
      <c r="F56" s="83">
        <v>10.8</v>
      </c>
      <c r="G56" s="84">
        <f t="shared" si="0"/>
        <v>0.7776</v>
      </c>
      <c r="H56" s="84">
        <f t="shared" si="1"/>
        <v>0.15552</v>
      </c>
      <c r="I56" s="220">
        <f>G56+H56</f>
        <v>0.93312</v>
      </c>
      <c r="J56" s="238">
        <v>43745</v>
      </c>
      <c r="K56" s="249">
        <v>56</v>
      </c>
      <c r="L56" s="2"/>
    </row>
    <row r="57" spans="1:12" ht="27" thickBot="1">
      <c r="A57" s="754"/>
      <c r="B57" s="234" t="s">
        <v>112</v>
      </c>
      <c r="C57" s="602"/>
      <c r="D57" s="602"/>
      <c r="E57" s="192">
        <v>0.072</v>
      </c>
      <c r="F57" s="192">
        <v>15</v>
      </c>
      <c r="G57" s="235">
        <f t="shared" si="0"/>
        <v>1.0799999999999998</v>
      </c>
      <c r="H57" s="235">
        <f t="shared" si="1"/>
        <v>0.21599999999999997</v>
      </c>
      <c r="I57" s="236">
        <f>H57+G57</f>
        <v>1.2959999999999998</v>
      </c>
      <c r="J57" s="238">
        <v>43745</v>
      </c>
      <c r="K57" s="252">
        <v>57</v>
      </c>
      <c r="L57" s="2"/>
    </row>
    <row r="58" spans="1:12" ht="15.75" customHeight="1">
      <c r="A58" s="741">
        <v>5</v>
      </c>
      <c r="B58" s="743" t="s">
        <v>84</v>
      </c>
      <c r="C58" s="601" t="s">
        <v>12</v>
      </c>
      <c r="D58" s="601" t="s">
        <v>357</v>
      </c>
      <c r="E58" s="601">
        <v>0.072</v>
      </c>
      <c r="F58" s="601">
        <v>30</v>
      </c>
      <c r="G58" s="594">
        <f t="shared" si="0"/>
        <v>2.1599999999999997</v>
      </c>
      <c r="H58" s="596">
        <f>G58*20/100</f>
        <v>0.43199999999999994</v>
      </c>
      <c r="I58" s="597">
        <f>H58+G58</f>
        <v>2.5919999999999996</v>
      </c>
      <c r="J58" s="574">
        <v>43745</v>
      </c>
      <c r="K58" s="599">
        <v>228</v>
      </c>
      <c r="L58" s="2"/>
    </row>
    <row r="59" spans="1:12" ht="22.5" customHeight="1" thickBot="1">
      <c r="A59" s="755"/>
      <c r="B59" s="756"/>
      <c r="C59" s="602"/>
      <c r="D59" s="602"/>
      <c r="E59" s="602"/>
      <c r="F59" s="602"/>
      <c r="G59" s="595"/>
      <c r="H59" s="595"/>
      <c r="I59" s="598"/>
      <c r="J59" s="569"/>
      <c r="K59" s="600"/>
      <c r="L59" s="2"/>
    </row>
    <row r="60" spans="1:12" ht="16.5" customHeight="1">
      <c r="A60" s="674">
        <v>6</v>
      </c>
      <c r="B60" s="697" t="s">
        <v>85</v>
      </c>
      <c r="C60" s="700" t="s">
        <v>181</v>
      </c>
      <c r="D60" s="601" t="s">
        <v>357</v>
      </c>
      <c r="E60" s="699">
        <v>0.072</v>
      </c>
      <c r="F60" s="699">
        <v>43.2</v>
      </c>
      <c r="G60" s="734">
        <v>3.11</v>
      </c>
      <c r="H60" s="594">
        <f>G60*20/100</f>
        <v>0.622</v>
      </c>
      <c r="I60" s="737">
        <f>H60+G60</f>
        <v>3.7319999999999998</v>
      </c>
      <c r="J60" s="571">
        <v>43745</v>
      </c>
      <c r="K60" s="749">
        <v>232</v>
      </c>
      <c r="L60" s="2"/>
    </row>
    <row r="61" spans="1:12" ht="15" customHeight="1">
      <c r="A61" s="675"/>
      <c r="B61" s="702"/>
      <c r="C61" s="703"/>
      <c r="D61" s="602"/>
      <c r="E61" s="614"/>
      <c r="F61" s="614"/>
      <c r="G61" s="748"/>
      <c r="H61" s="589"/>
      <c r="I61" s="592"/>
      <c r="J61" s="572"/>
      <c r="K61" s="750"/>
      <c r="L61" s="2"/>
    </row>
    <row r="62" spans="1:12" ht="14.25" customHeight="1" thickBot="1">
      <c r="A62" s="676"/>
      <c r="B62" s="698"/>
      <c r="C62" s="701"/>
      <c r="D62" s="603"/>
      <c r="E62" s="615"/>
      <c r="F62" s="615"/>
      <c r="G62" s="735"/>
      <c r="H62" s="736"/>
      <c r="I62" s="738"/>
      <c r="J62" s="573"/>
      <c r="K62" s="751"/>
      <c r="L62" s="2"/>
    </row>
    <row r="63" spans="1:12" ht="14.25">
      <c r="A63" s="747">
        <v>7</v>
      </c>
      <c r="B63" s="697" t="s">
        <v>94</v>
      </c>
      <c r="C63" s="602" t="s">
        <v>361</v>
      </c>
      <c r="D63" s="602" t="s">
        <v>357</v>
      </c>
      <c r="E63" s="680">
        <v>0.072</v>
      </c>
      <c r="F63" s="680">
        <v>20</v>
      </c>
      <c r="G63" s="680">
        <f>F63*E63</f>
        <v>1.44</v>
      </c>
      <c r="H63" s="588">
        <f>G63*20/100</f>
        <v>0.288</v>
      </c>
      <c r="I63" s="591">
        <f>H63+G63</f>
        <v>1.728</v>
      </c>
      <c r="J63" s="569">
        <v>43745</v>
      </c>
      <c r="K63" s="580">
        <v>311</v>
      </c>
      <c r="L63" s="2"/>
    </row>
    <row r="64" spans="1:12" ht="15" customHeight="1">
      <c r="A64" s="675"/>
      <c r="B64" s="702"/>
      <c r="C64" s="602"/>
      <c r="D64" s="602"/>
      <c r="E64" s="614"/>
      <c r="F64" s="614"/>
      <c r="G64" s="614"/>
      <c r="H64" s="589"/>
      <c r="I64" s="592"/>
      <c r="J64" s="569"/>
      <c r="K64" s="580"/>
      <c r="L64" s="2"/>
    </row>
    <row r="65" spans="1:12" ht="15" thickBot="1">
      <c r="A65" s="676"/>
      <c r="B65" s="698"/>
      <c r="C65" s="603"/>
      <c r="D65" s="603"/>
      <c r="E65" s="615"/>
      <c r="F65" s="615"/>
      <c r="G65" s="615"/>
      <c r="H65" s="736"/>
      <c r="I65" s="738"/>
      <c r="J65" s="570"/>
      <c r="K65" s="581"/>
      <c r="L65" s="2"/>
    </row>
    <row r="66" spans="1:12" ht="15.75" customHeight="1" hidden="1">
      <c r="A66" s="674">
        <v>8</v>
      </c>
      <c r="B66" s="697" t="s">
        <v>95</v>
      </c>
      <c r="C66" s="699" t="s">
        <v>96</v>
      </c>
      <c r="D66" s="601" t="s">
        <v>348</v>
      </c>
      <c r="E66" s="699">
        <v>0.072</v>
      </c>
      <c r="F66" s="699">
        <v>48.6</v>
      </c>
      <c r="G66" s="734">
        <f>F66*E66</f>
        <v>3.4991999999999996</v>
      </c>
      <c r="H66" s="594">
        <f>G66*20/100</f>
        <v>0.6998399999999999</v>
      </c>
      <c r="I66" s="737">
        <f>H66+G66</f>
        <v>4.199039999999999</v>
      </c>
      <c r="J66" s="238">
        <v>43709</v>
      </c>
      <c r="K66" s="739">
        <v>320</v>
      </c>
      <c r="L66" s="2"/>
    </row>
    <row r="67" spans="1:12" ht="15.75" customHeight="1" thickBot="1">
      <c r="A67" s="676"/>
      <c r="B67" s="698"/>
      <c r="C67" s="615"/>
      <c r="D67" s="744"/>
      <c r="E67" s="615"/>
      <c r="F67" s="615"/>
      <c r="G67" s="735"/>
      <c r="H67" s="736"/>
      <c r="I67" s="738"/>
      <c r="J67" s="65">
        <v>43745</v>
      </c>
      <c r="K67" s="740"/>
      <c r="L67" s="2"/>
    </row>
    <row r="68" spans="1:12" ht="22.5" customHeight="1">
      <c r="A68" s="741">
        <v>9</v>
      </c>
      <c r="B68" s="743" t="s">
        <v>97</v>
      </c>
      <c r="C68" s="601" t="s">
        <v>96</v>
      </c>
      <c r="D68" s="601" t="s">
        <v>357</v>
      </c>
      <c r="E68" s="601">
        <v>0.072</v>
      </c>
      <c r="F68" s="601">
        <v>67.8</v>
      </c>
      <c r="G68" s="596">
        <f>F68*E68</f>
        <v>4.8816</v>
      </c>
      <c r="H68" s="596">
        <f>G68*20/100</f>
        <v>0.9763199999999999</v>
      </c>
      <c r="I68" s="745">
        <f>H68+G68</f>
        <v>5.85792</v>
      </c>
      <c r="J68" s="574">
        <v>43745</v>
      </c>
      <c r="K68" s="579">
        <v>321</v>
      </c>
      <c r="L68" s="2"/>
    </row>
    <row r="69" spans="1:12" ht="15" customHeight="1" thickBot="1">
      <c r="A69" s="742"/>
      <c r="B69" s="575"/>
      <c r="C69" s="575"/>
      <c r="D69" s="575"/>
      <c r="E69" s="575"/>
      <c r="F69" s="575"/>
      <c r="G69" s="575"/>
      <c r="H69" s="575"/>
      <c r="I69" s="575"/>
      <c r="J69" s="575"/>
      <c r="K69" s="746"/>
      <c r="L69" s="114"/>
    </row>
    <row r="70" spans="1:12" ht="22.5" customHeight="1">
      <c r="A70" s="674">
        <v>10</v>
      </c>
      <c r="B70" s="214" t="s">
        <v>178</v>
      </c>
      <c r="C70" s="731" t="s">
        <v>179</v>
      </c>
      <c r="D70" s="601" t="s">
        <v>357</v>
      </c>
      <c r="E70" s="214"/>
      <c r="F70" s="214"/>
      <c r="G70" s="71"/>
      <c r="H70" s="71"/>
      <c r="I70" s="133"/>
      <c r="J70" s="243"/>
      <c r="K70" s="255"/>
      <c r="L70" s="114"/>
    </row>
    <row r="71" spans="1:12" ht="12.75" customHeight="1">
      <c r="A71" s="675"/>
      <c r="B71" s="218" t="s">
        <v>175</v>
      </c>
      <c r="C71" s="732"/>
      <c r="D71" s="602"/>
      <c r="E71" s="614">
        <v>0.072</v>
      </c>
      <c r="F71" s="199">
        <v>3.6</v>
      </c>
      <c r="G71" s="72">
        <f>E71*F71</f>
        <v>0.2592</v>
      </c>
      <c r="H71" s="72">
        <f>G71*20/100</f>
        <v>0.05183999999999999</v>
      </c>
      <c r="I71" s="186">
        <f>H71+G71</f>
        <v>0.31104</v>
      </c>
      <c r="J71" s="190">
        <v>43745</v>
      </c>
      <c r="K71" s="239">
        <v>274</v>
      </c>
      <c r="L71" s="114"/>
    </row>
    <row r="72" spans="1:12" ht="15" customHeight="1">
      <c r="A72" s="675"/>
      <c r="B72" s="218" t="s">
        <v>176</v>
      </c>
      <c r="C72" s="732"/>
      <c r="D72" s="602"/>
      <c r="E72" s="614"/>
      <c r="F72" s="199">
        <v>2.4</v>
      </c>
      <c r="G72" s="72">
        <f>F72*E71</f>
        <v>0.17279999999999998</v>
      </c>
      <c r="H72" s="72">
        <f>G72*20/100</f>
        <v>0.034559999999999994</v>
      </c>
      <c r="I72" s="186">
        <f>H72+G72</f>
        <v>0.20736</v>
      </c>
      <c r="J72" s="190">
        <v>43745</v>
      </c>
      <c r="K72" s="239">
        <v>275</v>
      </c>
      <c r="L72" s="114"/>
    </row>
    <row r="73" spans="1:12" ht="15" thickBot="1">
      <c r="A73" s="676"/>
      <c r="B73" s="215" t="s">
        <v>177</v>
      </c>
      <c r="C73" s="733"/>
      <c r="D73" s="603"/>
      <c r="E73" s="615"/>
      <c r="F73" s="200">
        <v>3.6</v>
      </c>
      <c r="G73" s="73">
        <f>F73*E71</f>
        <v>0.2592</v>
      </c>
      <c r="H73" s="73">
        <f>G73*20/100</f>
        <v>0.05183999999999999</v>
      </c>
      <c r="I73" s="187">
        <f>H73+G73</f>
        <v>0.31104</v>
      </c>
      <c r="J73" s="382">
        <v>43745</v>
      </c>
      <c r="K73" s="240">
        <v>282</v>
      </c>
      <c r="L73" s="114"/>
    </row>
    <row r="74" spans="1:12" ht="15.75" customHeight="1">
      <c r="A74" s="711">
        <v>11</v>
      </c>
      <c r="B74" s="714" t="s">
        <v>86</v>
      </c>
      <c r="C74" s="717" t="s">
        <v>87</v>
      </c>
      <c r="D74" s="602" t="s">
        <v>357</v>
      </c>
      <c r="E74" s="680">
        <v>0.072</v>
      </c>
      <c r="F74" s="680">
        <v>4.8</v>
      </c>
      <c r="G74" s="588">
        <f>F74*E74</f>
        <v>0.34559999999999996</v>
      </c>
      <c r="H74" s="588">
        <f>G74*20/100</f>
        <v>0.06911999999999999</v>
      </c>
      <c r="I74" s="591">
        <f>H74+G74+0.01</f>
        <v>0.42472</v>
      </c>
      <c r="J74" s="574">
        <v>43745</v>
      </c>
      <c r="K74" s="576">
        <v>225</v>
      </c>
      <c r="L74" s="114"/>
    </row>
    <row r="75" spans="1:12" ht="15" customHeight="1">
      <c r="A75" s="712"/>
      <c r="B75" s="715"/>
      <c r="C75" s="718"/>
      <c r="D75" s="602"/>
      <c r="E75" s="614"/>
      <c r="F75" s="614"/>
      <c r="G75" s="589"/>
      <c r="H75" s="589"/>
      <c r="I75" s="592"/>
      <c r="J75" s="569"/>
      <c r="K75" s="577"/>
      <c r="L75" s="114"/>
    </row>
    <row r="76" spans="1:12" ht="10.5" customHeight="1" thickBot="1">
      <c r="A76" s="712"/>
      <c r="B76" s="715"/>
      <c r="C76" s="718"/>
      <c r="D76" s="602"/>
      <c r="E76" s="614"/>
      <c r="F76" s="614"/>
      <c r="G76" s="589"/>
      <c r="H76" s="589"/>
      <c r="I76" s="592"/>
      <c r="J76" s="569"/>
      <c r="K76" s="577"/>
      <c r="L76" s="114"/>
    </row>
    <row r="77" spans="1:12" ht="9.75" customHeight="1" hidden="1" thickBot="1">
      <c r="A77" s="713"/>
      <c r="B77" s="716"/>
      <c r="C77" s="719"/>
      <c r="D77" s="602"/>
      <c r="E77" s="681"/>
      <c r="F77" s="681"/>
      <c r="G77" s="590"/>
      <c r="H77" s="590"/>
      <c r="I77" s="593"/>
      <c r="J77" s="569"/>
      <c r="K77" s="578"/>
      <c r="L77" s="114"/>
    </row>
    <row r="78" spans="1:12" ht="6.75" customHeight="1">
      <c r="A78" s="704">
        <v>12</v>
      </c>
      <c r="B78" s="720" t="s">
        <v>13</v>
      </c>
      <c r="C78" s="706" t="s">
        <v>15</v>
      </c>
      <c r="D78" s="601" t="s">
        <v>359</v>
      </c>
      <c r="E78" s="708"/>
      <c r="F78" s="709">
        <v>1</v>
      </c>
      <c r="G78" s="584">
        <v>5.98</v>
      </c>
      <c r="H78" s="584">
        <f>G78*20/100</f>
        <v>1.1960000000000002</v>
      </c>
      <c r="I78" s="586">
        <f>H78+G78</f>
        <v>7.176</v>
      </c>
      <c r="J78" s="574">
        <v>43885</v>
      </c>
      <c r="K78" s="579"/>
      <c r="L78" s="114"/>
    </row>
    <row r="79" spans="1:12" ht="10.5" customHeight="1" thickBot="1">
      <c r="A79" s="705"/>
      <c r="B79" s="721"/>
      <c r="C79" s="707"/>
      <c r="D79" s="602"/>
      <c r="E79" s="684"/>
      <c r="F79" s="710"/>
      <c r="G79" s="585"/>
      <c r="H79" s="585"/>
      <c r="I79" s="587"/>
      <c r="J79" s="570"/>
      <c r="K79" s="580"/>
      <c r="L79" s="114"/>
    </row>
    <row r="80" spans="1:12" ht="11.25" customHeight="1">
      <c r="A80" s="705"/>
      <c r="B80" s="721"/>
      <c r="C80" s="233" t="s">
        <v>220</v>
      </c>
      <c r="D80" s="602"/>
      <c r="E80" s="141"/>
      <c r="F80" s="582">
        <v>1</v>
      </c>
      <c r="G80" s="586">
        <v>0.34</v>
      </c>
      <c r="H80" s="584">
        <f>G80*20/100</f>
        <v>0.068</v>
      </c>
      <c r="I80" s="586">
        <f>G80+H80+0.01</f>
        <v>0.41800000000000004</v>
      </c>
      <c r="J80" s="574">
        <v>43885</v>
      </c>
      <c r="K80" s="580"/>
      <c r="L80" s="114"/>
    </row>
    <row r="81" spans="1:12" ht="8.25" customHeight="1" thickBot="1">
      <c r="A81" s="256"/>
      <c r="B81" s="722"/>
      <c r="C81" s="257"/>
      <c r="D81" s="603"/>
      <c r="E81" s="230"/>
      <c r="F81" s="583"/>
      <c r="G81" s="587"/>
      <c r="H81" s="585"/>
      <c r="I81" s="587"/>
      <c r="J81" s="570"/>
      <c r="K81" s="581"/>
      <c r="L81" s="114"/>
    </row>
    <row r="82" spans="1:12" ht="9.75" customHeight="1" hidden="1">
      <c r="A82" s="691">
        <v>13</v>
      </c>
      <c r="B82" s="723" t="s">
        <v>362</v>
      </c>
      <c r="C82" s="601" t="s">
        <v>181</v>
      </c>
      <c r="D82" s="602" t="s">
        <v>364</v>
      </c>
      <c r="E82" s="725"/>
      <c r="F82" s="727"/>
      <c r="G82" s="591"/>
      <c r="H82" s="591"/>
      <c r="I82" s="591"/>
      <c r="J82" s="189">
        <v>43709</v>
      </c>
      <c r="K82" s="608"/>
      <c r="L82" s="114"/>
    </row>
    <row r="83" spans="1:12" ht="24.75" customHeight="1" thickBot="1">
      <c r="A83" s="610"/>
      <c r="B83" s="724"/>
      <c r="C83" s="602"/>
      <c r="D83" s="602"/>
      <c r="E83" s="726"/>
      <c r="F83" s="728"/>
      <c r="G83" s="592"/>
      <c r="H83" s="592"/>
      <c r="I83" s="592"/>
      <c r="J83" s="65"/>
      <c r="K83" s="618"/>
      <c r="L83" s="114"/>
    </row>
    <row r="84" spans="1:12" ht="15" thickBot="1">
      <c r="A84" s="610"/>
      <c r="B84" s="174" t="s">
        <v>180</v>
      </c>
      <c r="C84" s="602"/>
      <c r="D84" s="602"/>
      <c r="E84" s="142">
        <v>0.072</v>
      </c>
      <c r="F84" s="143">
        <v>16.2</v>
      </c>
      <c r="G84" s="138">
        <v>2.47</v>
      </c>
      <c r="H84" s="138">
        <f>G84*20/100</f>
        <v>0.49400000000000005</v>
      </c>
      <c r="I84" s="138">
        <f>G84+H84</f>
        <v>2.9640000000000004</v>
      </c>
      <c r="J84" s="65">
        <v>44004</v>
      </c>
      <c r="K84" s="184">
        <v>230</v>
      </c>
      <c r="L84" s="114"/>
    </row>
    <row r="85" spans="1:12" ht="15" customHeight="1" thickBot="1">
      <c r="A85" s="692"/>
      <c r="B85" s="234" t="s">
        <v>119</v>
      </c>
      <c r="C85" s="603"/>
      <c r="D85" s="602"/>
      <c r="E85" s="423">
        <v>0.072</v>
      </c>
      <c r="F85" s="424">
        <v>24.6</v>
      </c>
      <c r="G85" s="425">
        <v>3.24</v>
      </c>
      <c r="H85" s="426">
        <f>G85*20/100</f>
        <v>0.6480000000000001</v>
      </c>
      <c r="I85" s="426">
        <f>G85+H85</f>
        <v>3.8880000000000003</v>
      </c>
      <c r="J85" s="188">
        <v>44004</v>
      </c>
      <c r="K85" s="427">
        <v>229</v>
      </c>
      <c r="L85" s="114"/>
    </row>
    <row r="86" spans="1:12" ht="29.25" customHeight="1">
      <c r="A86" s="674">
        <v>14</v>
      </c>
      <c r="B86" s="406" t="s">
        <v>363</v>
      </c>
      <c r="C86" s="601" t="s">
        <v>181</v>
      </c>
      <c r="D86" s="601" t="s">
        <v>360</v>
      </c>
      <c r="E86" s="429"/>
      <c r="F86" s="411"/>
      <c r="G86" s="413"/>
      <c r="H86" s="430"/>
      <c r="I86" s="430"/>
      <c r="J86" s="416"/>
      <c r="K86" s="431"/>
      <c r="L86" s="114"/>
    </row>
    <row r="87" spans="1:12" ht="15" customHeight="1">
      <c r="A87" s="675"/>
      <c r="B87" s="234" t="s">
        <v>119</v>
      </c>
      <c r="C87" s="602"/>
      <c r="D87" s="602"/>
      <c r="E87" s="142">
        <v>0.072</v>
      </c>
      <c r="F87" s="428">
        <v>16.2</v>
      </c>
      <c r="G87" s="140">
        <v>3.89</v>
      </c>
      <c r="H87" s="138">
        <f>G87*20/100</f>
        <v>0.778</v>
      </c>
      <c r="I87" s="138">
        <f>G87+H87</f>
        <v>4.668</v>
      </c>
      <c r="J87" s="417">
        <v>43997</v>
      </c>
      <c r="K87" s="432"/>
      <c r="L87" s="114"/>
    </row>
    <row r="88" spans="1:12" ht="15" customHeight="1" thickBot="1">
      <c r="A88" s="676"/>
      <c r="B88" s="80" t="s">
        <v>180</v>
      </c>
      <c r="C88" s="603"/>
      <c r="D88" s="603"/>
      <c r="E88" s="433">
        <v>0.072</v>
      </c>
      <c r="F88" s="412">
        <v>24.6</v>
      </c>
      <c r="G88" s="414"/>
      <c r="H88" s="434">
        <f>G88*20/100</f>
        <v>0</v>
      </c>
      <c r="I88" s="434">
        <f>G88+H88</f>
        <v>0</v>
      </c>
      <c r="J88" s="418">
        <v>43997</v>
      </c>
      <c r="K88" s="435"/>
      <c r="L88" s="114"/>
    </row>
    <row r="89" spans="1:12" ht="17.25" customHeight="1" thickBot="1">
      <c r="A89" s="408">
        <v>15</v>
      </c>
      <c r="B89" s="407" t="s">
        <v>182</v>
      </c>
      <c r="C89" s="409" t="s">
        <v>12</v>
      </c>
      <c r="D89" s="602" t="s">
        <v>357</v>
      </c>
      <c r="E89" s="405">
        <v>0.072</v>
      </c>
      <c r="F89" s="420">
        <v>216</v>
      </c>
      <c r="G89" s="421">
        <f>F89*E89</f>
        <v>15.552</v>
      </c>
      <c r="H89" s="421">
        <f>G89*20/100</f>
        <v>3.1104</v>
      </c>
      <c r="I89" s="422">
        <f>H89+G89+0.01</f>
        <v>18.6724</v>
      </c>
      <c r="J89" s="189">
        <v>43745</v>
      </c>
      <c r="K89" s="415">
        <v>341</v>
      </c>
      <c r="L89" s="114"/>
    </row>
    <row r="90" spans="1:12" ht="24" customHeight="1">
      <c r="A90" s="682">
        <v>16</v>
      </c>
      <c r="B90" s="697" t="s">
        <v>25</v>
      </c>
      <c r="C90" s="699" t="s">
        <v>12</v>
      </c>
      <c r="D90" s="602"/>
      <c r="E90" s="658">
        <v>0.072</v>
      </c>
      <c r="F90" s="700">
        <v>49.2</v>
      </c>
      <c r="G90" s="619">
        <f>F90*E90</f>
        <v>3.5423999999999998</v>
      </c>
      <c r="H90" s="619">
        <f>G90*20/100</f>
        <v>0.70848</v>
      </c>
      <c r="I90" s="622">
        <f>H90+G90</f>
        <v>4.2508799999999995</v>
      </c>
      <c r="J90" s="627">
        <v>43745</v>
      </c>
      <c r="K90" s="625">
        <v>340</v>
      </c>
      <c r="L90" s="114"/>
    </row>
    <row r="91" spans="1:12" ht="12" customHeight="1" thickBot="1">
      <c r="A91" s="610"/>
      <c r="B91" s="702"/>
      <c r="C91" s="614"/>
      <c r="D91" s="602"/>
      <c r="E91" s="616"/>
      <c r="F91" s="703"/>
      <c r="G91" s="620"/>
      <c r="H91" s="620"/>
      <c r="I91" s="623"/>
      <c r="J91" s="628"/>
      <c r="K91" s="626"/>
      <c r="L91" s="114"/>
    </row>
    <row r="92" spans="1:12" ht="15.75" customHeight="1" hidden="1" thickBot="1">
      <c r="A92" s="692"/>
      <c r="B92" s="729"/>
      <c r="C92" s="681"/>
      <c r="D92" s="602"/>
      <c r="E92" s="679"/>
      <c r="F92" s="730"/>
      <c r="G92" s="621"/>
      <c r="H92" s="621"/>
      <c r="I92" s="624"/>
      <c r="J92" s="628"/>
      <c r="K92" s="626"/>
      <c r="L92" s="114"/>
    </row>
    <row r="93" spans="1:12" ht="14.25">
      <c r="A93" s="674">
        <v>17</v>
      </c>
      <c r="B93" s="697" t="s">
        <v>26</v>
      </c>
      <c r="C93" s="699" t="s">
        <v>12</v>
      </c>
      <c r="D93" s="601" t="s">
        <v>357</v>
      </c>
      <c r="E93" s="658">
        <f>E90</f>
        <v>0.072</v>
      </c>
      <c r="F93" s="700">
        <v>7.08</v>
      </c>
      <c r="G93" s="619">
        <f>F93*E93</f>
        <v>0.50976</v>
      </c>
      <c r="H93" s="619">
        <f>G93*20/100</f>
        <v>0.101952</v>
      </c>
      <c r="I93" s="694">
        <f>H93+G93</f>
        <v>0.611712</v>
      </c>
      <c r="J93" s="574">
        <v>43745</v>
      </c>
      <c r="K93" s="579">
        <v>342</v>
      </c>
      <c r="L93" s="114"/>
    </row>
    <row r="94" spans="1:12" ht="15" customHeight="1">
      <c r="A94" s="675"/>
      <c r="B94" s="702"/>
      <c r="C94" s="614"/>
      <c r="D94" s="643"/>
      <c r="E94" s="616"/>
      <c r="F94" s="703"/>
      <c r="G94" s="620"/>
      <c r="H94" s="620"/>
      <c r="I94" s="695"/>
      <c r="J94" s="569"/>
      <c r="K94" s="580"/>
      <c r="L94" s="114"/>
    </row>
    <row r="95" spans="1:12" ht="10.5" customHeight="1" thickBot="1">
      <c r="A95" s="676"/>
      <c r="B95" s="698"/>
      <c r="C95" s="615"/>
      <c r="D95" s="644"/>
      <c r="E95" s="617"/>
      <c r="F95" s="701"/>
      <c r="G95" s="693"/>
      <c r="H95" s="693"/>
      <c r="I95" s="696"/>
      <c r="J95" s="570"/>
      <c r="K95" s="581"/>
      <c r="L95" s="114"/>
    </row>
    <row r="96" spans="1:12" ht="14.25">
      <c r="A96" s="674">
        <v>18</v>
      </c>
      <c r="B96" s="697" t="s">
        <v>80</v>
      </c>
      <c r="C96" s="699" t="s">
        <v>12</v>
      </c>
      <c r="D96" s="601" t="s">
        <v>358</v>
      </c>
      <c r="E96" s="658">
        <f>E93</f>
        <v>0.072</v>
      </c>
      <c r="F96" s="700">
        <v>9.24</v>
      </c>
      <c r="G96" s="619">
        <f>F96*E96</f>
        <v>0.66528</v>
      </c>
      <c r="H96" s="619">
        <f>G96*20/100</f>
        <v>0.133056</v>
      </c>
      <c r="I96" s="694">
        <f>H96+G96+0.01</f>
        <v>0.8083359999999999</v>
      </c>
      <c r="J96" s="574">
        <v>43745</v>
      </c>
      <c r="K96" s="579">
        <v>343</v>
      </c>
      <c r="L96" s="114"/>
    </row>
    <row r="97" spans="1:12" ht="24.75" customHeight="1" thickBot="1">
      <c r="A97" s="676"/>
      <c r="B97" s="698"/>
      <c r="C97" s="615"/>
      <c r="D97" s="644"/>
      <c r="E97" s="617"/>
      <c r="F97" s="701"/>
      <c r="G97" s="693"/>
      <c r="H97" s="693"/>
      <c r="I97" s="696"/>
      <c r="J97" s="570"/>
      <c r="K97" s="581"/>
      <c r="L97" s="114"/>
    </row>
    <row r="98" spans="1:12" ht="31.5" customHeight="1" thickBot="1">
      <c r="A98" s="224">
        <v>19</v>
      </c>
      <c r="B98" s="225" t="s">
        <v>98</v>
      </c>
      <c r="C98" s="207" t="s">
        <v>87</v>
      </c>
      <c r="D98" s="602" t="s">
        <v>357</v>
      </c>
      <c r="E98" s="204">
        <f>E96</f>
        <v>0.072</v>
      </c>
      <c r="F98" s="223">
        <v>126</v>
      </c>
      <c r="G98" s="227">
        <f>F98*E98</f>
        <v>9.072</v>
      </c>
      <c r="H98" s="227">
        <f aca="true" t="shared" si="2" ref="H98:H105">G98*20/100</f>
        <v>1.8144</v>
      </c>
      <c r="I98" s="229">
        <f>H98+G98</f>
        <v>10.886399999999998</v>
      </c>
      <c r="J98" s="189">
        <v>43745</v>
      </c>
      <c r="K98" s="204">
        <v>331</v>
      </c>
      <c r="L98" s="114"/>
    </row>
    <row r="99" spans="1:12" ht="26.25" customHeight="1" thickBot="1">
      <c r="A99" s="101">
        <v>20</v>
      </c>
      <c r="B99" s="86" t="s">
        <v>99</v>
      </c>
      <c r="C99" s="63" t="s">
        <v>87</v>
      </c>
      <c r="D99" s="643"/>
      <c r="E99" s="68">
        <f>E98</f>
        <v>0.072</v>
      </c>
      <c r="F99" s="54">
        <v>138</v>
      </c>
      <c r="G99" s="74">
        <f>F99*E99</f>
        <v>9.936</v>
      </c>
      <c r="H99" s="74">
        <f t="shared" si="2"/>
        <v>1.9872</v>
      </c>
      <c r="I99" s="122">
        <f>H99+G99</f>
        <v>11.9232</v>
      </c>
      <c r="J99" s="65">
        <v>43745</v>
      </c>
      <c r="K99" s="68">
        <v>332</v>
      </c>
      <c r="L99" s="114"/>
    </row>
    <row r="100" spans="1:12" ht="15" thickBot="1">
      <c r="A100" s="101">
        <v>21</v>
      </c>
      <c r="B100" s="86" t="s">
        <v>100</v>
      </c>
      <c r="C100" s="63" t="s">
        <v>81</v>
      </c>
      <c r="D100" s="685"/>
      <c r="E100" s="68">
        <f>E99</f>
        <v>0.072</v>
      </c>
      <c r="F100" s="54">
        <v>94.2</v>
      </c>
      <c r="G100" s="74">
        <f>F100*E100</f>
        <v>6.7824</v>
      </c>
      <c r="H100" s="74">
        <f t="shared" si="2"/>
        <v>1.35648</v>
      </c>
      <c r="I100" s="122">
        <f>H100+G100-0.01</f>
        <v>8.12888</v>
      </c>
      <c r="J100" s="65">
        <v>43745</v>
      </c>
      <c r="K100" s="68">
        <v>333</v>
      </c>
      <c r="L100" s="114"/>
    </row>
    <row r="101" spans="1:12" ht="26.25" customHeight="1" thickBot="1">
      <c r="A101" s="674">
        <v>22</v>
      </c>
      <c r="B101" s="259" t="s">
        <v>184</v>
      </c>
      <c r="C101" s="214"/>
      <c r="D101" s="601" t="s">
        <v>357</v>
      </c>
      <c r="E101" s="87"/>
      <c r="F101" s="55"/>
      <c r="G101" s="56"/>
      <c r="H101" s="56"/>
      <c r="I101" s="123"/>
      <c r="J101" s="238"/>
      <c r="K101" s="244"/>
      <c r="L101" s="114"/>
    </row>
    <row r="102" spans="1:12" ht="16.5" customHeight="1" thickBot="1">
      <c r="A102" s="675"/>
      <c r="B102" s="218" t="s">
        <v>183</v>
      </c>
      <c r="C102" s="602" t="s">
        <v>185</v>
      </c>
      <c r="D102" s="677"/>
      <c r="E102" s="577">
        <v>0.072</v>
      </c>
      <c r="F102" s="52">
        <v>93</v>
      </c>
      <c r="G102" s="75">
        <f>F102*E102</f>
        <v>6.696</v>
      </c>
      <c r="H102" s="75">
        <f>G102*20/100</f>
        <v>1.3392</v>
      </c>
      <c r="I102" s="124">
        <f>H102+G102</f>
        <v>8.0352</v>
      </c>
      <c r="J102" s="65">
        <v>43745</v>
      </c>
      <c r="K102" s="249">
        <v>334</v>
      </c>
      <c r="L102" s="114"/>
    </row>
    <row r="103" spans="1:12" ht="15.75" customHeight="1" thickBot="1">
      <c r="A103" s="675"/>
      <c r="B103" s="222" t="s">
        <v>115</v>
      </c>
      <c r="C103" s="602"/>
      <c r="D103" s="677"/>
      <c r="E103" s="577"/>
      <c r="F103" s="52">
        <v>103.2</v>
      </c>
      <c r="G103" s="75">
        <f>F103*E102</f>
        <v>7.4304</v>
      </c>
      <c r="H103" s="75">
        <f t="shared" si="2"/>
        <v>1.48608</v>
      </c>
      <c r="I103" s="124">
        <f>H103+G103</f>
        <v>8.91648</v>
      </c>
      <c r="J103" s="65">
        <v>43745</v>
      </c>
      <c r="K103" s="249">
        <v>335</v>
      </c>
      <c r="L103" s="114"/>
    </row>
    <row r="104" spans="1:12" ht="15" thickBot="1">
      <c r="A104" s="675"/>
      <c r="B104" s="218" t="s">
        <v>101</v>
      </c>
      <c r="C104" s="602"/>
      <c r="D104" s="677"/>
      <c r="E104" s="577"/>
      <c r="F104" s="52">
        <v>89.4</v>
      </c>
      <c r="G104" s="75">
        <f>F104*E102</f>
        <v>6.4368</v>
      </c>
      <c r="H104" s="75">
        <f t="shared" si="2"/>
        <v>1.2873599999999998</v>
      </c>
      <c r="I104" s="124">
        <f>H104+G104</f>
        <v>7.7241599999999995</v>
      </c>
      <c r="J104" s="65">
        <v>43745</v>
      </c>
      <c r="K104" s="249">
        <v>336</v>
      </c>
      <c r="L104" s="114"/>
    </row>
    <row r="105" spans="1:12" ht="15" thickBot="1">
      <c r="A105" s="676"/>
      <c r="B105" s="215" t="s">
        <v>102</v>
      </c>
      <c r="C105" s="603"/>
      <c r="D105" s="678"/>
      <c r="E105" s="578"/>
      <c r="F105" s="57">
        <v>89.4</v>
      </c>
      <c r="G105" s="76">
        <f>F105*E102</f>
        <v>6.4368</v>
      </c>
      <c r="H105" s="76">
        <f t="shared" si="2"/>
        <v>1.2873599999999998</v>
      </c>
      <c r="I105" s="125">
        <f>H105+G105</f>
        <v>7.7241599999999995</v>
      </c>
      <c r="J105" s="65">
        <v>43745</v>
      </c>
      <c r="K105" s="250">
        <v>337</v>
      </c>
      <c r="L105" s="114"/>
    </row>
    <row r="106" spans="1:12" ht="27" thickBot="1">
      <c r="A106" s="674">
        <v>23</v>
      </c>
      <c r="B106" s="354" t="s">
        <v>345</v>
      </c>
      <c r="C106" s="205"/>
      <c r="D106" s="601" t="s">
        <v>357</v>
      </c>
      <c r="E106" s="88"/>
      <c r="F106" s="58"/>
      <c r="G106" s="59"/>
      <c r="H106" s="59"/>
      <c r="I106" s="126"/>
      <c r="J106" s="238"/>
      <c r="K106" s="244"/>
      <c r="L106" s="114"/>
    </row>
    <row r="107" spans="1:12" ht="15" thickBot="1">
      <c r="A107" s="675"/>
      <c r="B107" s="218" t="s">
        <v>101</v>
      </c>
      <c r="C107" s="614" t="s">
        <v>10</v>
      </c>
      <c r="D107" s="612"/>
      <c r="E107" s="616">
        <v>0.072</v>
      </c>
      <c r="F107" s="52">
        <v>45.6</v>
      </c>
      <c r="G107" s="75">
        <f>E107*F107</f>
        <v>3.2832</v>
      </c>
      <c r="H107" s="75">
        <f>G107*20/100</f>
        <v>0.65664</v>
      </c>
      <c r="I107" s="124">
        <f>H107+G107</f>
        <v>3.93984</v>
      </c>
      <c r="J107" s="65">
        <v>43745</v>
      </c>
      <c r="K107" s="249">
        <v>358</v>
      </c>
      <c r="L107" s="114"/>
    </row>
    <row r="108" spans="1:12" ht="15.75" customHeight="1" thickBot="1">
      <c r="A108" s="675"/>
      <c r="B108" s="218" t="s">
        <v>116</v>
      </c>
      <c r="C108" s="614"/>
      <c r="D108" s="612"/>
      <c r="E108" s="616"/>
      <c r="F108" s="52">
        <v>29.4</v>
      </c>
      <c r="G108" s="75">
        <f>E107*F108</f>
        <v>2.1167999999999996</v>
      </c>
      <c r="H108" s="75">
        <f>G108*20/100</f>
        <v>0.4233599999999999</v>
      </c>
      <c r="I108" s="124">
        <f>H108+G108</f>
        <v>2.5401599999999993</v>
      </c>
      <c r="J108" s="65">
        <v>43745</v>
      </c>
      <c r="K108" s="249">
        <v>359</v>
      </c>
      <c r="L108" s="114"/>
    </row>
    <row r="109" spans="1:12" ht="15" thickBot="1">
      <c r="A109" s="675"/>
      <c r="B109" s="218" t="s">
        <v>117</v>
      </c>
      <c r="C109" s="614"/>
      <c r="D109" s="612"/>
      <c r="E109" s="616"/>
      <c r="F109" s="52">
        <v>22.8</v>
      </c>
      <c r="G109" s="75">
        <f>E107*F109</f>
        <v>1.6416</v>
      </c>
      <c r="H109" s="75">
        <f>G109*20/100</f>
        <v>0.32832</v>
      </c>
      <c r="I109" s="124">
        <f>H109+G109</f>
        <v>1.96992</v>
      </c>
      <c r="J109" s="65">
        <v>43745</v>
      </c>
      <c r="K109" s="249">
        <v>360</v>
      </c>
      <c r="L109" s="114"/>
    </row>
    <row r="110" spans="1:12" ht="15" thickBot="1">
      <c r="A110" s="675"/>
      <c r="B110" s="218" t="s">
        <v>102</v>
      </c>
      <c r="C110" s="614"/>
      <c r="D110" s="612"/>
      <c r="E110" s="616"/>
      <c r="F110" s="52">
        <v>6.6</v>
      </c>
      <c r="G110" s="75">
        <f>E107*F110</f>
        <v>0.47519999999999996</v>
      </c>
      <c r="H110" s="75">
        <f>G110*20/100</f>
        <v>0.09504</v>
      </c>
      <c r="I110" s="124">
        <f>H110+G110</f>
        <v>0.57024</v>
      </c>
      <c r="J110" s="65">
        <v>43745</v>
      </c>
      <c r="K110" s="249">
        <v>361</v>
      </c>
      <c r="L110" s="114"/>
    </row>
    <row r="111" spans="1:12" ht="15" thickBot="1">
      <c r="A111" s="676"/>
      <c r="B111" s="215" t="s">
        <v>118</v>
      </c>
      <c r="C111" s="615"/>
      <c r="D111" s="613"/>
      <c r="E111" s="617"/>
      <c r="F111" s="57">
        <v>4.2</v>
      </c>
      <c r="G111" s="76">
        <f>F111*E107</f>
        <v>0.3024</v>
      </c>
      <c r="H111" s="76">
        <f>G111*20/100</f>
        <v>0.06048</v>
      </c>
      <c r="I111" s="125">
        <f>H111+G111</f>
        <v>0.36288</v>
      </c>
      <c r="J111" s="65">
        <v>43745</v>
      </c>
      <c r="K111" s="250">
        <v>362</v>
      </c>
      <c r="L111" s="114"/>
    </row>
    <row r="112" spans="1:12" ht="12.75" customHeight="1" thickBot="1">
      <c r="A112" s="674">
        <v>24</v>
      </c>
      <c r="B112" s="354" t="s">
        <v>187</v>
      </c>
      <c r="C112" s="216"/>
      <c r="D112" s="601" t="s">
        <v>357</v>
      </c>
      <c r="E112" s="87"/>
      <c r="F112" s="61"/>
      <c r="G112" s="62"/>
      <c r="H112" s="62"/>
      <c r="I112" s="127"/>
      <c r="J112" s="65"/>
      <c r="K112" s="244"/>
      <c r="L112" s="114"/>
    </row>
    <row r="113" spans="1:12" ht="15" thickBot="1">
      <c r="A113" s="675"/>
      <c r="B113" s="218" t="s">
        <v>188</v>
      </c>
      <c r="C113" s="602" t="s">
        <v>87</v>
      </c>
      <c r="D113" s="612"/>
      <c r="E113" s="679">
        <v>0.072</v>
      </c>
      <c r="F113" s="52">
        <v>20.4</v>
      </c>
      <c r="G113" s="75">
        <f>F113*E113</f>
        <v>1.4687999999999999</v>
      </c>
      <c r="H113" s="75">
        <f>G113*20/100</f>
        <v>0.29375999999999997</v>
      </c>
      <c r="I113" s="124">
        <f>H113+G113</f>
        <v>1.76256</v>
      </c>
      <c r="J113" s="65">
        <v>43745</v>
      </c>
      <c r="K113" s="249">
        <v>349</v>
      </c>
      <c r="L113" s="114"/>
    </row>
    <row r="114" spans="1:12" ht="15.75" customHeight="1" thickBot="1">
      <c r="A114" s="675"/>
      <c r="B114" s="222" t="s">
        <v>186</v>
      </c>
      <c r="C114" s="602"/>
      <c r="D114" s="612"/>
      <c r="E114" s="577"/>
      <c r="F114" s="52">
        <v>16.8</v>
      </c>
      <c r="G114" s="75">
        <f>F114*E113</f>
        <v>1.2096</v>
      </c>
      <c r="H114" s="75">
        <f aca="true" t="shared" si="3" ref="H114:H120">G114*20/100</f>
        <v>0.24192</v>
      </c>
      <c r="I114" s="124">
        <f aca="true" t="shared" si="4" ref="I114:I120">H114+G114</f>
        <v>1.45152</v>
      </c>
      <c r="J114" s="65">
        <v>43745</v>
      </c>
      <c r="K114" s="249">
        <v>350</v>
      </c>
      <c r="L114" s="114"/>
    </row>
    <row r="115" spans="1:12" ht="15" thickBot="1">
      <c r="A115" s="675"/>
      <c r="B115" s="222" t="s">
        <v>189</v>
      </c>
      <c r="C115" s="602"/>
      <c r="D115" s="612"/>
      <c r="E115" s="577"/>
      <c r="F115" s="52">
        <v>3</v>
      </c>
      <c r="G115" s="75">
        <f>F115*E113</f>
        <v>0.21599999999999997</v>
      </c>
      <c r="H115" s="75">
        <f t="shared" si="3"/>
        <v>0.043199999999999995</v>
      </c>
      <c r="I115" s="124">
        <f t="shared" si="4"/>
        <v>0.2592</v>
      </c>
      <c r="J115" s="65">
        <v>43745</v>
      </c>
      <c r="K115" s="249">
        <v>352</v>
      </c>
      <c r="L115" s="114"/>
    </row>
    <row r="116" spans="1:12" ht="15" thickBot="1">
      <c r="A116" s="675"/>
      <c r="B116" s="222" t="s">
        <v>190</v>
      </c>
      <c r="C116" s="602"/>
      <c r="D116" s="612"/>
      <c r="E116" s="577"/>
      <c r="F116" s="52">
        <v>8.4</v>
      </c>
      <c r="G116" s="75">
        <f>F116*E113</f>
        <v>0.6048</v>
      </c>
      <c r="H116" s="75">
        <f t="shared" si="3"/>
        <v>0.12096</v>
      </c>
      <c r="I116" s="124">
        <f t="shared" si="4"/>
        <v>0.72576</v>
      </c>
      <c r="J116" s="65">
        <v>43745</v>
      </c>
      <c r="K116" s="249">
        <v>354</v>
      </c>
      <c r="L116" s="114"/>
    </row>
    <row r="117" spans="1:12" ht="15" thickBot="1">
      <c r="A117" s="675"/>
      <c r="B117" s="218" t="s">
        <v>82</v>
      </c>
      <c r="C117" s="602"/>
      <c r="D117" s="612"/>
      <c r="E117" s="577"/>
      <c r="F117" s="52">
        <v>13.2</v>
      </c>
      <c r="G117" s="75">
        <f>F117*E113</f>
        <v>0.9503999999999999</v>
      </c>
      <c r="H117" s="75">
        <f t="shared" si="3"/>
        <v>0.19008</v>
      </c>
      <c r="I117" s="124">
        <f t="shared" si="4"/>
        <v>1.14048</v>
      </c>
      <c r="J117" s="65">
        <v>43745</v>
      </c>
      <c r="K117" s="249">
        <v>351</v>
      </c>
      <c r="L117" s="114"/>
    </row>
    <row r="118" spans="1:12" ht="15" thickBot="1">
      <c r="A118" s="675"/>
      <c r="B118" s="218" t="s">
        <v>83</v>
      </c>
      <c r="C118" s="602"/>
      <c r="D118" s="612"/>
      <c r="E118" s="577"/>
      <c r="F118" s="52">
        <v>17.4</v>
      </c>
      <c r="G118" s="75">
        <f>F118*E113</f>
        <v>1.2528</v>
      </c>
      <c r="H118" s="75">
        <f t="shared" si="3"/>
        <v>0.25055999999999995</v>
      </c>
      <c r="I118" s="124">
        <f t="shared" si="4"/>
        <v>1.5033599999999998</v>
      </c>
      <c r="J118" s="65">
        <v>43745</v>
      </c>
      <c r="K118" s="249">
        <v>353</v>
      </c>
      <c r="L118" s="114"/>
    </row>
    <row r="119" spans="1:12" ht="15" thickBot="1">
      <c r="A119" s="676"/>
      <c r="B119" s="80" t="s">
        <v>191</v>
      </c>
      <c r="C119" s="603"/>
      <c r="D119" s="613"/>
      <c r="E119" s="578"/>
      <c r="F119" s="57">
        <v>8.4</v>
      </c>
      <c r="G119" s="76">
        <f>F119*E113</f>
        <v>0.6048</v>
      </c>
      <c r="H119" s="76">
        <f t="shared" si="3"/>
        <v>0.12096</v>
      </c>
      <c r="I119" s="125">
        <f t="shared" si="4"/>
        <v>0.72576</v>
      </c>
      <c r="J119" s="65">
        <v>43745</v>
      </c>
      <c r="K119" s="250">
        <v>355</v>
      </c>
      <c r="L119" s="114"/>
    </row>
    <row r="120" spans="1:12" ht="15" thickBot="1">
      <c r="A120" s="237">
        <v>25</v>
      </c>
      <c r="B120" s="91" t="s">
        <v>93</v>
      </c>
      <c r="C120" s="63" t="s">
        <v>11</v>
      </c>
      <c r="D120" s="601" t="s">
        <v>357</v>
      </c>
      <c r="E120" s="68">
        <v>0.072</v>
      </c>
      <c r="F120" s="54">
        <v>20</v>
      </c>
      <c r="G120" s="74">
        <f>F120*E120</f>
        <v>1.44</v>
      </c>
      <c r="H120" s="74">
        <f t="shared" si="3"/>
        <v>0.288</v>
      </c>
      <c r="I120" s="123">
        <f t="shared" si="4"/>
        <v>1.728</v>
      </c>
      <c r="J120" s="65">
        <v>43745</v>
      </c>
      <c r="K120" s="247">
        <v>208</v>
      </c>
      <c r="L120" s="114"/>
    </row>
    <row r="121" spans="1:12" ht="27" thickBot="1">
      <c r="A121" s="674">
        <v>26</v>
      </c>
      <c r="B121" s="354" t="s">
        <v>194</v>
      </c>
      <c r="C121" s="345"/>
      <c r="D121" s="602"/>
      <c r="E121" s="88"/>
      <c r="F121" s="61"/>
      <c r="G121" s="62"/>
      <c r="H121" s="62"/>
      <c r="I121" s="127"/>
      <c r="J121" s="65"/>
      <c r="K121" s="244"/>
      <c r="L121" s="114"/>
    </row>
    <row r="122" spans="1:12" ht="15" thickBot="1">
      <c r="A122" s="675"/>
      <c r="B122" s="357" t="s">
        <v>192</v>
      </c>
      <c r="C122" s="681" t="s">
        <v>181</v>
      </c>
      <c r="D122" s="602"/>
      <c r="E122" s="679">
        <v>0.072</v>
      </c>
      <c r="F122" s="358">
        <v>97.8</v>
      </c>
      <c r="G122" s="350">
        <f>F122*E122</f>
        <v>7.041599999999999</v>
      </c>
      <c r="H122" s="350">
        <f>G122*20/100</f>
        <v>1.40832</v>
      </c>
      <c r="I122" s="352">
        <f>H122+G122-0.01</f>
        <v>8.439919999999999</v>
      </c>
      <c r="J122" s="65">
        <v>43745</v>
      </c>
      <c r="K122" s="362">
        <v>211</v>
      </c>
      <c r="L122" s="114"/>
    </row>
    <row r="123" spans="1:12" ht="15" customHeight="1" thickBot="1">
      <c r="A123" s="676"/>
      <c r="B123" s="355" t="s">
        <v>193</v>
      </c>
      <c r="C123" s="603"/>
      <c r="D123" s="603"/>
      <c r="E123" s="578"/>
      <c r="F123" s="356">
        <v>135</v>
      </c>
      <c r="G123" s="351">
        <f>E122*F123</f>
        <v>9.719999999999999</v>
      </c>
      <c r="H123" s="351">
        <f>G123*20/100</f>
        <v>1.9439999999999997</v>
      </c>
      <c r="I123" s="353">
        <f>H123+G123</f>
        <v>11.663999999999998</v>
      </c>
      <c r="J123" s="65">
        <v>43745</v>
      </c>
      <c r="K123" s="363">
        <v>212</v>
      </c>
      <c r="L123" s="114"/>
    </row>
    <row r="124" spans="1:12" ht="18.75" customHeight="1" thickBot="1">
      <c r="A124" s="674">
        <v>27</v>
      </c>
      <c r="B124" s="214" t="s">
        <v>196</v>
      </c>
      <c r="C124" s="205"/>
      <c r="D124" s="601" t="s">
        <v>357</v>
      </c>
      <c r="E124" s="87"/>
      <c r="F124" s="61"/>
      <c r="G124" s="62"/>
      <c r="H124" s="62"/>
      <c r="I124" s="127"/>
      <c r="J124" s="65"/>
      <c r="K124" s="244"/>
      <c r="L124" s="114"/>
    </row>
    <row r="125" spans="1:12" ht="15" thickBot="1">
      <c r="A125" s="675"/>
      <c r="B125" s="218" t="s">
        <v>195</v>
      </c>
      <c r="C125" s="614" t="s">
        <v>181</v>
      </c>
      <c r="D125" s="677"/>
      <c r="E125" s="679">
        <v>0.072</v>
      </c>
      <c r="F125" s="219">
        <v>18.6</v>
      </c>
      <c r="G125" s="212">
        <f>F125*E125</f>
        <v>1.3392</v>
      </c>
      <c r="H125" s="212">
        <f>G125*20/100</f>
        <v>0.26783999999999997</v>
      </c>
      <c r="I125" s="213">
        <f>H125+G125+0.01</f>
        <v>1.61704</v>
      </c>
      <c r="J125" s="65">
        <v>43745</v>
      </c>
      <c r="K125" s="260">
        <v>213</v>
      </c>
      <c r="L125" s="114"/>
    </row>
    <row r="126" spans="1:12" ht="15" customHeight="1" thickBot="1">
      <c r="A126" s="676"/>
      <c r="B126" s="215" t="s">
        <v>113</v>
      </c>
      <c r="C126" s="615"/>
      <c r="D126" s="677"/>
      <c r="E126" s="578"/>
      <c r="F126" s="217">
        <v>30</v>
      </c>
      <c r="G126" s="210">
        <f>E125*F126</f>
        <v>2.1599999999999997</v>
      </c>
      <c r="H126" s="210">
        <f>G126*20/100</f>
        <v>0.43199999999999994</v>
      </c>
      <c r="I126" s="211">
        <f>H126+G126</f>
        <v>2.5919999999999996</v>
      </c>
      <c r="J126" s="65">
        <v>43745</v>
      </c>
      <c r="K126" s="261">
        <v>214</v>
      </c>
      <c r="L126" s="114"/>
    </row>
    <row r="127" spans="1:12" ht="21.75" customHeight="1" thickBot="1">
      <c r="A127" s="237">
        <v>28</v>
      </c>
      <c r="B127" s="86" t="s">
        <v>114</v>
      </c>
      <c r="C127" s="63" t="s">
        <v>110</v>
      </c>
      <c r="D127" s="678"/>
      <c r="E127" s="68">
        <v>0.072</v>
      </c>
      <c r="F127" s="54">
        <v>16.8</v>
      </c>
      <c r="G127" s="210">
        <f>E127*F127</f>
        <v>1.2096</v>
      </c>
      <c r="H127" s="74">
        <f>G127*20/100</f>
        <v>0.24192</v>
      </c>
      <c r="I127" s="122">
        <f>H127+G127-0.01</f>
        <v>1.44152</v>
      </c>
      <c r="J127" s="65">
        <v>43745</v>
      </c>
      <c r="K127" s="247">
        <v>215</v>
      </c>
      <c r="L127" s="114"/>
    </row>
    <row r="128" spans="1:12" ht="51" customHeight="1" thickBot="1">
      <c r="A128" s="674">
        <v>29</v>
      </c>
      <c r="B128" s="214" t="s">
        <v>355</v>
      </c>
      <c r="C128" s="205"/>
      <c r="D128" s="601" t="s">
        <v>364</v>
      </c>
      <c r="E128" s="92"/>
      <c r="F128" s="55"/>
      <c r="G128" s="62"/>
      <c r="H128" s="62"/>
      <c r="I128" s="127"/>
      <c r="J128" s="65"/>
      <c r="K128" s="244"/>
      <c r="L128" s="114"/>
    </row>
    <row r="129" spans="1:12" ht="23.25" customHeight="1" thickBot="1">
      <c r="A129" s="675"/>
      <c r="B129" s="218" t="s">
        <v>197</v>
      </c>
      <c r="C129" s="614" t="s">
        <v>10</v>
      </c>
      <c r="D129" s="643"/>
      <c r="E129" s="679">
        <v>0.072</v>
      </c>
      <c r="F129" s="219">
        <v>59.4</v>
      </c>
      <c r="G129" s="119">
        <v>4.28</v>
      </c>
      <c r="H129" s="212">
        <f>G129*20/100</f>
        <v>0.8560000000000001</v>
      </c>
      <c r="I129" s="213">
        <f>H129+G129</f>
        <v>5.136</v>
      </c>
      <c r="J129" s="65">
        <v>43745</v>
      </c>
      <c r="K129" s="260">
        <v>307</v>
      </c>
      <c r="L129" s="114"/>
    </row>
    <row r="130" spans="1:12" ht="20.25" customHeight="1" thickBot="1">
      <c r="A130" s="676"/>
      <c r="B130" s="215" t="s">
        <v>91</v>
      </c>
      <c r="C130" s="615"/>
      <c r="D130" s="644"/>
      <c r="E130" s="578"/>
      <c r="F130" s="217">
        <v>74.4</v>
      </c>
      <c r="G130" s="121">
        <v>5.36</v>
      </c>
      <c r="H130" s="210">
        <f>G130*20/100</f>
        <v>1.072</v>
      </c>
      <c r="I130" s="211">
        <f>H130+G130+0.01</f>
        <v>6.442</v>
      </c>
      <c r="J130" s="65">
        <v>43745</v>
      </c>
      <c r="K130" s="261">
        <v>308</v>
      </c>
      <c r="L130" s="114"/>
    </row>
    <row r="131" spans="1:12" ht="67.5" customHeight="1" thickBot="1">
      <c r="A131" s="691">
        <v>30</v>
      </c>
      <c r="B131" s="89" t="s">
        <v>198</v>
      </c>
      <c r="C131" s="221"/>
      <c r="D131" s="602" t="s">
        <v>357</v>
      </c>
      <c r="E131" s="198"/>
      <c r="F131" s="53"/>
      <c r="G131" s="60"/>
      <c r="H131" s="60"/>
      <c r="I131" s="128"/>
      <c r="J131" s="65"/>
      <c r="K131" s="198"/>
      <c r="L131" s="114"/>
    </row>
    <row r="132" spans="1:12" ht="30.75" customHeight="1" thickBot="1">
      <c r="A132" s="610"/>
      <c r="B132" s="156" t="s">
        <v>197</v>
      </c>
      <c r="C132" s="602" t="s">
        <v>10</v>
      </c>
      <c r="D132" s="643"/>
      <c r="E132" s="679">
        <v>0.072</v>
      </c>
      <c r="F132" s="178">
        <v>63.6</v>
      </c>
      <c r="G132" s="119">
        <f>F132*E132</f>
        <v>4.5792</v>
      </c>
      <c r="H132" s="169">
        <f>G132*20/100</f>
        <v>0.91584</v>
      </c>
      <c r="I132" s="172">
        <f>H132+G132</f>
        <v>5.49504</v>
      </c>
      <c r="J132" s="65">
        <v>43745</v>
      </c>
      <c r="K132" s="176">
        <v>309</v>
      </c>
      <c r="L132" s="114"/>
    </row>
    <row r="133" spans="1:12" ht="23.25" customHeight="1" thickBot="1">
      <c r="A133" s="692"/>
      <c r="B133" s="360" t="s">
        <v>91</v>
      </c>
      <c r="C133" s="602"/>
      <c r="D133" s="643"/>
      <c r="E133" s="577"/>
      <c r="F133" s="361">
        <v>88.8</v>
      </c>
      <c r="G133" s="359">
        <f>F133*E132</f>
        <v>6.393599999999999</v>
      </c>
      <c r="H133" s="359">
        <f>G133*20/100</f>
        <v>1.2787199999999999</v>
      </c>
      <c r="I133" s="396">
        <f>H133+G133</f>
        <v>7.672319999999999</v>
      </c>
      <c r="J133" s="65">
        <v>43745</v>
      </c>
      <c r="K133" s="346">
        <v>310</v>
      </c>
      <c r="L133" s="114"/>
    </row>
    <row r="134" spans="1:12" ht="39.75" customHeight="1" thickBot="1">
      <c r="A134" s="237">
        <v>31</v>
      </c>
      <c r="B134" s="86"/>
      <c r="C134" s="63"/>
      <c r="D134" s="63"/>
      <c r="E134" s="398"/>
      <c r="F134" s="399"/>
      <c r="G134" s="304"/>
      <c r="H134" s="304"/>
      <c r="I134" s="400"/>
      <c r="J134" s="65"/>
      <c r="K134" s="305"/>
      <c r="L134" s="114"/>
    </row>
    <row r="135" spans="1:12" ht="36" customHeight="1" hidden="1">
      <c r="A135" s="349">
        <v>31</v>
      </c>
      <c r="B135" s="397" t="s">
        <v>89</v>
      </c>
      <c r="C135" s="364" t="s">
        <v>181</v>
      </c>
      <c r="D135" s="651" t="s">
        <v>357</v>
      </c>
      <c r="E135" s="686">
        <v>0.072</v>
      </c>
      <c r="F135" s="365">
        <v>34.8</v>
      </c>
      <c r="G135" s="366">
        <f>F135*E135</f>
        <v>2.5056</v>
      </c>
      <c r="H135" s="366">
        <f>G135*20/100</f>
        <v>0.5011199999999999</v>
      </c>
      <c r="I135" s="367">
        <f>H135+G135</f>
        <v>3.0067199999999996</v>
      </c>
      <c r="J135" s="65">
        <v>43745</v>
      </c>
      <c r="K135" s="344">
        <v>226</v>
      </c>
      <c r="L135" s="114"/>
    </row>
    <row r="136" spans="1:12" ht="14.25" customHeight="1" thickBot="1">
      <c r="A136" s="101">
        <v>32</v>
      </c>
      <c r="B136" s="391" t="s">
        <v>90</v>
      </c>
      <c r="C136" s="393" t="s">
        <v>181</v>
      </c>
      <c r="D136" s="651"/>
      <c r="E136" s="687"/>
      <c r="F136" s="54">
        <v>150</v>
      </c>
      <c r="G136" s="170">
        <f>E135*F136</f>
        <v>10.799999999999999</v>
      </c>
      <c r="H136" s="170">
        <f>G136*20/100</f>
        <v>2.1599999999999997</v>
      </c>
      <c r="I136" s="173">
        <f>H136+G136</f>
        <v>12.959999999999999</v>
      </c>
      <c r="J136" s="65">
        <v>43745</v>
      </c>
      <c r="K136" s="68">
        <v>227</v>
      </c>
      <c r="L136" s="114"/>
    </row>
    <row r="137" spans="1:12" ht="30.75" customHeight="1" hidden="1">
      <c r="A137" s="113"/>
      <c r="B137" s="392"/>
      <c r="C137" s="394"/>
      <c r="D137" s="651"/>
      <c r="E137" s="90"/>
      <c r="F137" s="53"/>
      <c r="G137" s="60"/>
      <c r="H137" s="60"/>
      <c r="I137" s="128"/>
      <c r="J137" s="65">
        <v>43745</v>
      </c>
      <c r="K137" s="181"/>
      <c r="L137" s="114"/>
    </row>
    <row r="138" spans="1:12" ht="25.5" customHeight="1" thickBot="1">
      <c r="A138" s="155">
        <v>33</v>
      </c>
      <c r="B138" s="390" t="s">
        <v>88</v>
      </c>
      <c r="C138" s="395" t="s">
        <v>181</v>
      </c>
      <c r="D138" s="651"/>
      <c r="E138" s="85">
        <v>0.072</v>
      </c>
      <c r="F138" s="179">
        <v>101.1</v>
      </c>
      <c r="G138" s="170">
        <f>E138*F138</f>
        <v>7.2791999999999994</v>
      </c>
      <c r="H138" s="170">
        <f aca="true" t="shared" si="5" ref="H138:H152">G138*20/100</f>
        <v>1.45584</v>
      </c>
      <c r="I138" s="173">
        <f>H138+G138</f>
        <v>8.73504</v>
      </c>
      <c r="J138" s="65">
        <v>43745</v>
      </c>
      <c r="K138" s="177">
        <v>222</v>
      </c>
      <c r="L138" s="114"/>
    </row>
    <row r="139" spans="1:12" ht="26.25" customHeight="1" thickBot="1">
      <c r="A139" s="101">
        <v>34</v>
      </c>
      <c r="B139" s="391" t="s">
        <v>67</v>
      </c>
      <c r="C139" s="393" t="s">
        <v>199</v>
      </c>
      <c r="D139" s="652"/>
      <c r="E139" s="85">
        <v>0.072</v>
      </c>
      <c r="F139" s="63">
        <v>97.8</v>
      </c>
      <c r="G139" s="74">
        <f>E139*F139</f>
        <v>7.041599999999999</v>
      </c>
      <c r="H139" s="74">
        <f t="shared" si="5"/>
        <v>1.40832</v>
      </c>
      <c r="I139" s="122">
        <f>H139+G139-0.01</f>
        <v>8.439919999999999</v>
      </c>
      <c r="J139" s="65">
        <v>43745</v>
      </c>
      <c r="K139" s="68">
        <v>220</v>
      </c>
      <c r="L139" s="114"/>
    </row>
    <row r="140" spans="1:12" ht="29.25" customHeight="1" thickBot="1">
      <c r="A140" s="101">
        <v>35</v>
      </c>
      <c r="B140" s="86" t="s">
        <v>69</v>
      </c>
      <c r="C140" s="63" t="s">
        <v>200</v>
      </c>
      <c r="D140" s="688" t="s">
        <v>357</v>
      </c>
      <c r="E140" s="68">
        <v>0.072</v>
      </c>
      <c r="F140" s="63">
        <v>51.6</v>
      </c>
      <c r="G140" s="74">
        <f>E140*F140</f>
        <v>3.7152</v>
      </c>
      <c r="H140" s="74">
        <f t="shared" si="5"/>
        <v>0.74304</v>
      </c>
      <c r="I140" s="122">
        <f>H140+G140</f>
        <v>4.45824</v>
      </c>
      <c r="J140" s="65">
        <v>43745</v>
      </c>
      <c r="K140" s="68">
        <v>219</v>
      </c>
      <c r="L140" s="114"/>
    </row>
    <row r="141" spans="1:12" ht="18" customHeight="1" thickBot="1">
      <c r="A141" s="113">
        <v>36</v>
      </c>
      <c r="B141" s="93" t="s">
        <v>72</v>
      </c>
      <c r="C141" s="152" t="s">
        <v>201</v>
      </c>
      <c r="D141" s="689"/>
      <c r="E141" s="177">
        <v>0.072</v>
      </c>
      <c r="F141" s="152">
        <v>156</v>
      </c>
      <c r="G141" s="77">
        <f>E141*F141</f>
        <v>11.232</v>
      </c>
      <c r="H141" s="77">
        <f t="shared" si="5"/>
        <v>2.2464</v>
      </c>
      <c r="I141" s="129">
        <f>H141+G141</f>
        <v>13.478399999999999</v>
      </c>
      <c r="J141" s="65">
        <v>43745</v>
      </c>
      <c r="K141" s="68">
        <v>218</v>
      </c>
      <c r="L141" s="114"/>
    </row>
    <row r="142" spans="1:12" ht="26.25" customHeight="1" thickBot="1">
      <c r="A142" s="155">
        <v>37</v>
      </c>
      <c r="B142" s="157" t="s">
        <v>69</v>
      </c>
      <c r="C142" s="159" t="s">
        <v>199</v>
      </c>
      <c r="D142" s="689"/>
      <c r="E142" s="177">
        <v>0.072</v>
      </c>
      <c r="F142" s="159">
        <v>51.6</v>
      </c>
      <c r="G142" s="77">
        <f>E142*F142</f>
        <v>3.7152</v>
      </c>
      <c r="H142" s="170">
        <f t="shared" si="5"/>
        <v>0.74304</v>
      </c>
      <c r="I142" s="173">
        <f>H142+G142</f>
        <v>4.45824</v>
      </c>
      <c r="J142" s="65">
        <v>43745</v>
      </c>
      <c r="K142" s="161">
        <v>219</v>
      </c>
      <c r="L142" s="114"/>
    </row>
    <row r="143" spans="1:12" ht="17.25" customHeight="1" thickBot="1">
      <c r="A143" s="101">
        <v>38</v>
      </c>
      <c r="B143" s="86" t="s">
        <v>75</v>
      </c>
      <c r="C143" s="63" t="s">
        <v>181</v>
      </c>
      <c r="D143" s="690"/>
      <c r="E143" s="177">
        <v>0.072</v>
      </c>
      <c r="F143" s="63">
        <v>136.8</v>
      </c>
      <c r="G143" s="77">
        <f>E143*F143</f>
        <v>9.8496</v>
      </c>
      <c r="H143" s="74">
        <f t="shared" si="5"/>
        <v>1.9699200000000001</v>
      </c>
      <c r="I143" s="122">
        <f>H143+G143</f>
        <v>11.81952</v>
      </c>
      <c r="J143" s="65">
        <v>43745</v>
      </c>
      <c r="K143" s="68">
        <v>204</v>
      </c>
      <c r="L143" s="114"/>
    </row>
    <row r="144" spans="1:12" ht="27.75" customHeight="1" thickBot="1">
      <c r="A144" s="101">
        <v>39</v>
      </c>
      <c r="B144" s="86" t="s">
        <v>202</v>
      </c>
      <c r="C144" s="63" t="s">
        <v>181</v>
      </c>
      <c r="D144" s="681" t="s">
        <v>357</v>
      </c>
      <c r="E144" s="177">
        <v>0.072</v>
      </c>
      <c r="F144" s="144">
        <v>15.6</v>
      </c>
      <c r="G144" s="191">
        <v>1.97</v>
      </c>
      <c r="H144" s="139">
        <f>G144*20/100+0.01</f>
        <v>0.40399999999999997</v>
      </c>
      <c r="I144" s="139">
        <v>2.36</v>
      </c>
      <c r="J144" s="65">
        <v>43745</v>
      </c>
      <c r="K144" s="68">
        <v>187</v>
      </c>
      <c r="L144" s="114"/>
    </row>
    <row r="145" spans="1:12" ht="18.75" customHeight="1" thickBot="1">
      <c r="A145" s="101">
        <v>40</v>
      </c>
      <c r="B145" s="86" t="s">
        <v>76</v>
      </c>
      <c r="C145" s="63" t="s">
        <v>181</v>
      </c>
      <c r="D145" s="643"/>
      <c r="E145" s="177">
        <v>0.072</v>
      </c>
      <c r="F145" s="144">
        <v>7.2</v>
      </c>
      <c r="G145" s="191">
        <v>0.62</v>
      </c>
      <c r="H145" s="139">
        <f t="shared" si="5"/>
        <v>0.124</v>
      </c>
      <c r="I145" s="139">
        <v>0.73</v>
      </c>
      <c r="J145" s="65">
        <v>43745</v>
      </c>
      <c r="K145" s="68">
        <v>190</v>
      </c>
      <c r="L145" s="114"/>
    </row>
    <row r="146" spans="1:12" ht="15.75" customHeight="1" thickBot="1">
      <c r="A146" s="101">
        <v>41</v>
      </c>
      <c r="B146" s="86" t="s">
        <v>77</v>
      </c>
      <c r="C146" s="63" t="s">
        <v>181</v>
      </c>
      <c r="D146" s="685"/>
      <c r="E146" s="177">
        <v>0.072</v>
      </c>
      <c r="F146" s="144">
        <v>4.9</v>
      </c>
      <c r="G146" s="191">
        <v>0.91</v>
      </c>
      <c r="H146" s="139">
        <f t="shared" si="5"/>
        <v>0.182</v>
      </c>
      <c r="I146" s="139">
        <v>1.1</v>
      </c>
      <c r="J146" s="65">
        <v>43745</v>
      </c>
      <c r="K146" s="68">
        <v>191</v>
      </c>
      <c r="L146" s="114"/>
    </row>
    <row r="147" spans="1:12" ht="17.25" customHeight="1" thickBot="1">
      <c r="A147" s="101">
        <v>42</v>
      </c>
      <c r="B147" s="86" t="s">
        <v>78</v>
      </c>
      <c r="C147" s="63" t="s">
        <v>181</v>
      </c>
      <c r="D147" s="610" t="s">
        <v>357</v>
      </c>
      <c r="E147" s="177">
        <v>0.072</v>
      </c>
      <c r="F147" s="144">
        <v>6.6</v>
      </c>
      <c r="G147" s="191">
        <v>0.83</v>
      </c>
      <c r="H147" s="139">
        <f t="shared" si="5"/>
        <v>0.16599999999999998</v>
      </c>
      <c r="I147" s="139">
        <v>1</v>
      </c>
      <c r="J147" s="65">
        <v>43745</v>
      </c>
      <c r="K147" s="68">
        <v>193</v>
      </c>
      <c r="L147" s="114"/>
    </row>
    <row r="148" spans="1:12" ht="21.75" customHeight="1" thickBot="1">
      <c r="A148" s="101">
        <v>43</v>
      </c>
      <c r="B148" s="86" t="s">
        <v>79</v>
      </c>
      <c r="C148" s="63" t="s">
        <v>181</v>
      </c>
      <c r="D148" s="611"/>
      <c r="E148" s="177">
        <v>0.072</v>
      </c>
      <c r="F148" s="144">
        <v>10.2</v>
      </c>
      <c r="G148" s="191">
        <v>1.28</v>
      </c>
      <c r="H148" s="139">
        <f t="shared" si="5"/>
        <v>0.256</v>
      </c>
      <c r="I148" s="139">
        <v>1.54</v>
      </c>
      <c r="J148" s="65">
        <v>43745</v>
      </c>
      <c r="K148" s="68">
        <v>194</v>
      </c>
      <c r="L148" s="114"/>
    </row>
    <row r="149" spans="1:12" ht="22.5" customHeight="1" thickBot="1">
      <c r="A149" s="682">
        <v>44</v>
      </c>
      <c r="B149" s="151" t="s">
        <v>204</v>
      </c>
      <c r="C149" s="160"/>
      <c r="D149" s="601" t="s">
        <v>357</v>
      </c>
      <c r="E149" s="94"/>
      <c r="F149" s="151"/>
      <c r="G149" s="62"/>
      <c r="H149" s="122"/>
      <c r="I149" s="127"/>
      <c r="J149" s="65"/>
      <c r="K149" s="136"/>
      <c r="L149" s="114"/>
    </row>
    <row r="150" spans="1:12" ht="13.5" customHeight="1" thickBot="1">
      <c r="A150" s="610"/>
      <c r="B150" s="156" t="s">
        <v>203</v>
      </c>
      <c r="C150" s="614" t="s">
        <v>181</v>
      </c>
      <c r="D150" s="602"/>
      <c r="E150" s="683">
        <v>0.072</v>
      </c>
      <c r="F150" s="143">
        <v>40.2</v>
      </c>
      <c r="G150" s="140">
        <v>5.06</v>
      </c>
      <c r="H150" s="139">
        <f t="shared" si="5"/>
        <v>1.0119999999999998</v>
      </c>
      <c r="I150" s="140">
        <f>H150+G150+0.01</f>
        <v>6.081999999999999</v>
      </c>
      <c r="J150" s="65">
        <v>43745</v>
      </c>
      <c r="K150" s="137">
        <v>195</v>
      </c>
      <c r="L150" s="114"/>
    </row>
    <row r="151" spans="1:12" ht="12.75" customHeight="1" thickBot="1">
      <c r="A151" s="610"/>
      <c r="B151" s="156" t="s">
        <v>205</v>
      </c>
      <c r="C151" s="614"/>
      <c r="D151" s="602"/>
      <c r="E151" s="683"/>
      <c r="F151" s="143">
        <v>58.8</v>
      </c>
      <c r="G151" s="140">
        <v>7.42</v>
      </c>
      <c r="H151" s="140">
        <f t="shared" si="5"/>
        <v>1.484</v>
      </c>
      <c r="I151" s="140">
        <v>8.9</v>
      </c>
      <c r="J151" s="65">
        <v>43745</v>
      </c>
      <c r="K151" s="137">
        <v>196</v>
      </c>
      <c r="L151" s="114"/>
    </row>
    <row r="152" spans="1:12" ht="15" thickBot="1">
      <c r="A152" s="611"/>
      <c r="B152" s="95" t="s">
        <v>206</v>
      </c>
      <c r="C152" s="615"/>
      <c r="D152" s="603"/>
      <c r="E152" s="684"/>
      <c r="F152" s="165">
        <v>79.8</v>
      </c>
      <c r="G152" s="166">
        <v>10.08</v>
      </c>
      <c r="H152" s="166">
        <f t="shared" si="5"/>
        <v>2.016</v>
      </c>
      <c r="I152" s="166">
        <f>H152+G152</f>
        <v>12.096</v>
      </c>
      <c r="J152" s="65">
        <v>43745</v>
      </c>
      <c r="K152" s="177">
        <v>197</v>
      </c>
      <c r="L152" s="114"/>
    </row>
    <row r="153" spans="1:12" ht="29.25" customHeight="1" thickBot="1">
      <c r="A153" s="101">
        <v>45</v>
      </c>
      <c r="B153" s="96" t="s">
        <v>123</v>
      </c>
      <c r="C153" s="63" t="s">
        <v>174</v>
      </c>
      <c r="D153" s="134"/>
      <c r="E153" s="177">
        <v>0.072</v>
      </c>
      <c r="F153" s="54">
        <v>3.6</v>
      </c>
      <c r="G153" s="74">
        <f>F153*E153</f>
        <v>0.2592</v>
      </c>
      <c r="H153" s="74">
        <f>G153*20/100</f>
        <v>0.05183999999999999</v>
      </c>
      <c r="I153" s="122">
        <f>H153+G153</f>
        <v>0.31104</v>
      </c>
      <c r="J153" s="65">
        <v>43745</v>
      </c>
      <c r="K153" s="68">
        <v>49</v>
      </c>
      <c r="L153" s="114"/>
    </row>
    <row r="154" spans="1:12" ht="27.75" customHeight="1" thickBot="1">
      <c r="A154" s="682">
        <v>46</v>
      </c>
      <c r="B154" s="97" t="s">
        <v>207</v>
      </c>
      <c r="C154" s="601" t="s">
        <v>124</v>
      </c>
      <c r="D154" s="681" t="s">
        <v>357</v>
      </c>
      <c r="E154" s="177"/>
      <c r="F154" s="61"/>
      <c r="G154" s="74"/>
      <c r="H154" s="62"/>
      <c r="I154" s="127"/>
      <c r="J154" s="65"/>
      <c r="K154" s="92"/>
      <c r="L154" s="114"/>
    </row>
    <row r="155" spans="1:12" ht="19.5" customHeight="1" thickBot="1">
      <c r="A155" s="610"/>
      <c r="B155" s="70" t="s">
        <v>18</v>
      </c>
      <c r="C155" s="602"/>
      <c r="D155" s="643"/>
      <c r="E155" s="177">
        <v>0.072</v>
      </c>
      <c r="F155" s="178">
        <v>1.8</v>
      </c>
      <c r="G155" s="74">
        <f>E155*F155</f>
        <v>0.1296</v>
      </c>
      <c r="H155" s="169">
        <f>G155*20/100</f>
        <v>0.025919999999999995</v>
      </c>
      <c r="I155" s="172">
        <f>H155+G155-0.01</f>
        <v>0.14551999999999998</v>
      </c>
      <c r="J155" s="65">
        <v>43745</v>
      </c>
      <c r="K155" s="176">
        <v>54</v>
      </c>
      <c r="L155" s="114"/>
    </row>
    <row r="156" spans="1:12" ht="15" customHeight="1" thickBot="1">
      <c r="A156" s="611"/>
      <c r="B156" s="98" t="s">
        <v>125</v>
      </c>
      <c r="C156" s="603"/>
      <c r="D156" s="685"/>
      <c r="E156" s="177">
        <v>0.072</v>
      </c>
      <c r="F156" s="179">
        <v>0.6</v>
      </c>
      <c r="G156" s="74">
        <f>E156*F156</f>
        <v>0.043199999999999995</v>
      </c>
      <c r="H156" s="170">
        <f>G156*20/100</f>
        <v>0.008639999999999998</v>
      </c>
      <c r="I156" s="173">
        <f>H156+G156</f>
        <v>0.05184</v>
      </c>
      <c r="J156" s="65">
        <v>43745</v>
      </c>
      <c r="K156" s="177">
        <v>55</v>
      </c>
      <c r="L156" s="114"/>
    </row>
    <row r="157" spans="1:12" ht="29.25" customHeight="1" thickBot="1">
      <c r="A157" s="262">
        <v>47</v>
      </c>
      <c r="B157" s="97" t="s">
        <v>126</v>
      </c>
      <c r="C157" s="601" t="s">
        <v>179</v>
      </c>
      <c r="D157" s="601" t="s">
        <v>357</v>
      </c>
      <c r="E157" s="94"/>
      <c r="F157" s="64"/>
      <c r="G157" s="78"/>
      <c r="H157" s="78"/>
      <c r="I157" s="130"/>
      <c r="J157" s="65"/>
      <c r="K157" s="258"/>
      <c r="L157" s="114"/>
    </row>
    <row r="158" spans="1:12" ht="37.5" customHeight="1" thickBot="1">
      <c r="A158" s="263"/>
      <c r="B158" s="70" t="s">
        <v>128</v>
      </c>
      <c r="C158" s="602"/>
      <c r="D158" s="602"/>
      <c r="E158" s="194">
        <v>0.072</v>
      </c>
      <c r="F158" s="219">
        <v>18</v>
      </c>
      <c r="G158" s="212">
        <f>F158*E158</f>
        <v>1.2959999999999998</v>
      </c>
      <c r="H158" s="212">
        <f>G158*20/100</f>
        <v>0.25919999999999993</v>
      </c>
      <c r="I158" s="213">
        <f>H158+G158</f>
        <v>1.5551999999999997</v>
      </c>
      <c r="J158" s="65">
        <v>43745</v>
      </c>
      <c r="K158" s="260">
        <v>65</v>
      </c>
      <c r="L158" s="114"/>
    </row>
    <row r="159" spans="1:12" ht="40.5" customHeight="1" thickBot="1">
      <c r="A159" s="264"/>
      <c r="B159" s="99" t="s">
        <v>127</v>
      </c>
      <c r="C159" s="603"/>
      <c r="D159" s="603"/>
      <c r="E159" s="204">
        <v>0.072</v>
      </c>
      <c r="F159" s="217">
        <v>13.8</v>
      </c>
      <c r="G159" s="210">
        <f>E159*F159</f>
        <v>0.9935999999999999</v>
      </c>
      <c r="H159" s="210">
        <f>G159*20/100</f>
        <v>0.19872</v>
      </c>
      <c r="I159" s="211">
        <f>H159+G159</f>
        <v>1.19232</v>
      </c>
      <c r="J159" s="65">
        <v>43745</v>
      </c>
      <c r="K159" s="261">
        <v>63</v>
      </c>
      <c r="L159" s="114"/>
    </row>
    <row r="160" spans="1:12" ht="32.25" customHeight="1" thickBot="1">
      <c r="A160" s="674">
        <v>48</v>
      </c>
      <c r="B160" s="97" t="s">
        <v>208</v>
      </c>
      <c r="C160" s="216"/>
      <c r="D160" s="601" t="s">
        <v>357</v>
      </c>
      <c r="E160" s="87"/>
      <c r="F160" s="61"/>
      <c r="G160" s="61"/>
      <c r="H160" s="62"/>
      <c r="I160" s="127"/>
      <c r="J160" s="65"/>
      <c r="K160" s="244"/>
      <c r="L160" s="114"/>
    </row>
    <row r="161" spans="1:12" ht="27" customHeight="1" thickBot="1">
      <c r="A161" s="675"/>
      <c r="B161" s="70" t="s">
        <v>129</v>
      </c>
      <c r="C161" s="681" t="s">
        <v>48</v>
      </c>
      <c r="D161" s="602"/>
      <c r="E161" s="577">
        <v>0.072</v>
      </c>
      <c r="F161" s="219">
        <v>7.2</v>
      </c>
      <c r="G161" s="212">
        <f>F161*E161</f>
        <v>0.5184</v>
      </c>
      <c r="H161" s="212">
        <f>G161*20/100</f>
        <v>0.10367999999999998</v>
      </c>
      <c r="I161" s="213">
        <f>H161+G161</f>
        <v>0.62208</v>
      </c>
      <c r="J161" s="65">
        <v>43745</v>
      </c>
      <c r="K161" s="260">
        <v>73</v>
      </c>
      <c r="L161" s="114"/>
    </row>
    <row r="162" spans="1:12" ht="27" customHeight="1" thickBot="1">
      <c r="A162" s="676"/>
      <c r="B162" s="99" t="s">
        <v>130</v>
      </c>
      <c r="C162" s="603"/>
      <c r="D162" s="603"/>
      <c r="E162" s="578"/>
      <c r="F162" s="217">
        <v>21</v>
      </c>
      <c r="G162" s="210">
        <f>F162*E161</f>
        <v>1.5119999999999998</v>
      </c>
      <c r="H162" s="210">
        <f>G162*20/100</f>
        <v>0.30239999999999995</v>
      </c>
      <c r="I162" s="211">
        <f>H162+G162</f>
        <v>1.8143999999999998</v>
      </c>
      <c r="J162" s="65">
        <v>43745</v>
      </c>
      <c r="K162" s="261">
        <v>75</v>
      </c>
      <c r="L162" s="114"/>
    </row>
    <row r="163" spans="1:12" ht="26.25" customHeight="1" thickBot="1">
      <c r="A163" s="674">
        <v>49</v>
      </c>
      <c r="B163" s="97" t="s">
        <v>131</v>
      </c>
      <c r="C163" s="216"/>
      <c r="D163" s="601" t="s">
        <v>357</v>
      </c>
      <c r="E163" s="92"/>
      <c r="F163" s="61"/>
      <c r="G163" s="61"/>
      <c r="H163" s="62"/>
      <c r="I163" s="127"/>
      <c r="J163" s="65"/>
      <c r="K163" s="244"/>
      <c r="L163" s="114"/>
    </row>
    <row r="164" spans="1:12" ht="17.25" customHeight="1" thickBot="1">
      <c r="A164" s="675"/>
      <c r="B164" s="100" t="s">
        <v>132</v>
      </c>
      <c r="C164" s="681" t="s">
        <v>133</v>
      </c>
      <c r="D164" s="643"/>
      <c r="E164" s="679">
        <v>0.072</v>
      </c>
      <c r="F164" s="219">
        <v>15</v>
      </c>
      <c r="G164" s="212">
        <f>F164*E164</f>
        <v>1.0799999999999998</v>
      </c>
      <c r="H164" s="212">
        <f>G164*20/100</f>
        <v>0.21599999999999997</v>
      </c>
      <c r="I164" s="213">
        <f>H164+G164</f>
        <v>1.2959999999999998</v>
      </c>
      <c r="J164" s="65">
        <v>43745</v>
      </c>
      <c r="K164" s="260">
        <v>76</v>
      </c>
      <c r="L164" s="114"/>
    </row>
    <row r="165" spans="1:12" ht="29.25" customHeight="1" thickBot="1">
      <c r="A165" s="676"/>
      <c r="B165" s="99" t="s">
        <v>134</v>
      </c>
      <c r="C165" s="603"/>
      <c r="D165" s="644"/>
      <c r="E165" s="578"/>
      <c r="F165" s="217">
        <v>21</v>
      </c>
      <c r="G165" s="210">
        <f>F165*E164</f>
        <v>1.5119999999999998</v>
      </c>
      <c r="H165" s="210">
        <f>G165*20/100</f>
        <v>0.30239999999999995</v>
      </c>
      <c r="I165" s="211">
        <f>H165+G165</f>
        <v>1.8143999999999998</v>
      </c>
      <c r="J165" s="65">
        <v>43745</v>
      </c>
      <c r="K165" s="261">
        <v>77</v>
      </c>
      <c r="L165" s="114"/>
    </row>
    <row r="166" spans="1:12" ht="25.5" customHeight="1">
      <c r="A166" s="682">
        <v>50</v>
      </c>
      <c r="B166" s="97" t="s">
        <v>135</v>
      </c>
      <c r="C166" s="163"/>
      <c r="D166" s="162"/>
      <c r="E166" s="92"/>
      <c r="F166" s="61"/>
      <c r="G166" s="61"/>
      <c r="H166" s="62"/>
      <c r="I166" s="127"/>
      <c r="J166" s="188"/>
      <c r="K166" s="92"/>
      <c r="L166" s="114"/>
    </row>
    <row r="167" spans="1:12" ht="39" customHeight="1">
      <c r="A167" s="610"/>
      <c r="B167" s="70" t="s">
        <v>136</v>
      </c>
      <c r="C167" s="602" t="s">
        <v>137</v>
      </c>
      <c r="D167" s="610" t="s">
        <v>357</v>
      </c>
      <c r="E167" s="679">
        <v>0.072</v>
      </c>
      <c r="F167" s="178">
        <v>2.5</v>
      </c>
      <c r="G167" s="169">
        <f>F167*E167</f>
        <v>0.18</v>
      </c>
      <c r="H167" s="169">
        <f>G167*20/100</f>
        <v>0.036</v>
      </c>
      <c r="I167" s="172">
        <f>H167+G167+0.01</f>
        <v>0.226</v>
      </c>
      <c r="J167" s="382">
        <v>43745</v>
      </c>
      <c r="K167" s="176">
        <v>84</v>
      </c>
      <c r="L167" s="114"/>
    </row>
    <row r="168" spans="1:12" ht="14.25" customHeight="1" thickBot="1">
      <c r="A168" s="611"/>
      <c r="B168" s="99" t="s">
        <v>138</v>
      </c>
      <c r="C168" s="603"/>
      <c r="D168" s="611"/>
      <c r="E168" s="578"/>
      <c r="F168" s="179">
        <v>7.6</v>
      </c>
      <c r="G168" s="170">
        <f>F168*E167</f>
        <v>0.5471999999999999</v>
      </c>
      <c r="H168" s="170">
        <f>G168*20/100</f>
        <v>0.10944</v>
      </c>
      <c r="I168" s="173">
        <f>H168+G168</f>
        <v>0.6566399999999999</v>
      </c>
      <c r="J168" s="189">
        <v>43745</v>
      </c>
      <c r="K168" s="177">
        <v>85</v>
      </c>
      <c r="L168" s="114"/>
    </row>
    <row r="169" spans="1:12" ht="27" customHeight="1">
      <c r="A169" s="674">
        <v>51</v>
      </c>
      <c r="B169" s="97" t="s">
        <v>139</v>
      </c>
      <c r="C169" s="216"/>
      <c r="D169" s="601" t="s">
        <v>357</v>
      </c>
      <c r="E169" s="92"/>
      <c r="F169" s="61"/>
      <c r="G169" s="61"/>
      <c r="H169" s="62"/>
      <c r="I169" s="127"/>
      <c r="J169" s="188"/>
      <c r="K169" s="244"/>
      <c r="L169" s="114"/>
    </row>
    <row r="170" spans="1:12" ht="26.25" customHeight="1">
      <c r="A170" s="675"/>
      <c r="B170" s="70" t="s">
        <v>140</v>
      </c>
      <c r="C170" s="602" t="s">
        <v>174</v>
      </c>
      <c r="D170" s="677"/>
      <c r="E170" s="679">
        <v>0.072</v>
      </c>
      <c r="F170" s="66">
        <v>3</v>
      </c>
      <c r="G170" s="212">
        <f>F170*E170</f>
        <v>0.21599999999999997</v>
      </c>
      <c r="H170" s="212">
        <f aca="true" t="shared" si="6" ref="H170:H175">G170*20/100</f>
        <v>0.043199999999999995</v>
      </c>
      <c r="I170" s="213">
        <f>H170+G170-0.01</f>
        <v>0.24919999999999998</v>
      </c>
      <c r="J170" s="382">
        <v>43745</v>
      </c>
      <c r="K170" s="260">
        <v>86</v>
      </c>
      <c r="L170" s="114"/>
    </row>
    <row r="171" spans="1:12" ht="15.75" customHeight="1">
      <c r="A171" s="675"/>
      <c r="B171" s="70" t="s">
        <v>141</v>
      </c>
      <c r="C171" s="602"/>
      <c r="D171" s="677"/>
      <c r="E171" s="577"/>
      <c r="F171" s="219">
        <v>1.2</v>
      </c>
      <c r="G171" s="212">
        <f>F171*E170</f>
        <v>0.08639999999999999</v>
      </c>
      <c r="H171" s="212">
        <f t="shared" si="6"/>
        <v>0.017279999999999997</v>
      </c>
      <c r="I171" s="213">
        <f>H171+G171</f>
        <v>0.10368</v>
      </c>
      <c r="J171" s="382">
        <v>43745</v>
      </c>
      <c r="K171" s="260">
        <v>87</v>
      </c>
      <c r="L171" s="114"/>
    </row>
    <row r="172" spans="1:12" ht="15" thickBot="1">
      <c r="A172" s="676"/>
      <c r="B172" s="99" t="s">
        <v>142</v>
      </c>
      <c r="C172" s="603"/>
      <c r="D172" s="678"/>
      <c r="E172" s="578"/>
      <c r="F172" s="67">
        <v>4</v>
      </c>
      <c r="G172" s="210">
        <f>F172*E170</f>
        <v>0.288</v>
      </c>
      <c r="H172" s="210">
        <f t="shared" si="6"/>
        <v>0.0576</v>
      </c>
      <c r="I172" s="211">
        <f>H172+G172</f>
        <v>0.34559999999999996</v>
      </c>
      <c r="J172" s="189">
        <v>43745</v>
      </c>
      <c r="K172" s="261">
        <v>88</v>
      </c>
      <c r="L172" s="114"/>
    </row>
    <row r="173" spans="1:12" ht="39.75" thickBot="1">
      <c r="A173" s="101">
        <v>52</v>
      </c>
      <c r="B173" s="96" t="s">
        <v>103</v>
      </c>
      <c r="C173" s="63" t="s">
        <v>104</v>
      </c>
      <c r="D173" s="348" t="s">
        <v>357</v>
      </c>
      <c r="E173" s="177">
        <v>0.072</v>
      </c>
      <c r="F173" s="54">
        <v>112.8</v>
      </c>
      <c r="G173" s="74">
        <f>F173*E173</f>
        <v>8.121599999999999</v>
      </c>
      <c r="H173" s="74">
        <f t="shared" si="6"/>
        <v>1.62432</v>
      </c>
      <c r="I173" s="122">
        <f>H173+G173</f>
        <v>9.745919999999998</v>
      </c>
      <c r="J173" s="65">
        <v>43745</v>
      </c>
      <c r="K173" s="68">
        <v>402</v>
      </c>
      <c r="L173" s="114"/>
    </row>
    <row r="174" spans="1:12" ht="40.5" customHeight="1" thickBot="1">
      <c r="A174" s="101">
        <v>53</v>
      </c>
      <c r="B174" s="96" t="s">
        <v>34</v>
      </c>
      <c r="C174" s="63" t="s">
        <v>43</v>
      </c>
      <c r="D174" s="419" t="s">
        <v>364</v>
      </c>
      <c r="E174" s="145">
        <v>0.072</v>
      </c>
      <c r="F174" s="146">
        <v>19.8</v>
      </c>
      <c r="G174" s="147">
        <v>1.74</v>
      </c>
      <c r="H174" s="139">
        <f t="shared" si="6"/>
        <v>0.348</v>
      </c>
      <c r="I174" s="139">
        <f>H174+G174+0.01</f>
        <v>2.098</v>
      </c>
      <c r="J174" s="65">
        <v>44004</v>
      </c>
      <c r="K174" s="68"/>
      <c r="L174" s="114"/>
    </row>
    <row r="175" spans="1:12" ht="32.25" customHeight="1" thickBot="1">
      <c r="A175" s="102">
        <v>54</v>
      </c>
      <c r="B175" s="103" t="s">
        <v>210</v>
      </c>
      <c r="C175" s="103" t="s">
        <v>38</v>
      </c>
      <c r="D175" s="601" t="s">
        <v>364</v>
      </c>
      <c r="E175" s="164">
        <v>0.072</v>
      </c>
      <c r="F175" s="145">
        <v>150</v>
      </c>
      <c r="G175" s="147">
        <v>4.36</v>
      </c>
      <c r="H175" s="139">
        <f t="shared" si="6"/>
        <v>0.872</v>
      </c>
      <c r="I175" s="139">
        <f>G175+H175</f>
        <v>5.232</v>
      </c>
      <c r="J175" s="65">
        <v>44004</v>
      </c>
      <c r="K175" s="68"/>
      <c r="L175" s="114"/>
    </row>
    <row r="176" spans="1:12" ht="27" thickBot="1">
      <c r="A176" s="102">
        <v>55</v>
      </c>
      <c r="B176" s="103" t="s">
        <v>36</v>
      </c>
      <c r="C176" s="103" t="s">
        <v>38</v>
      </c>
      <c r="D176" s="680"/>
      <c r="E176" s="164">
        <v>0.072</v>
      </c>
      <c r="F176" s="145">
        <v>134</v>
      </c>
      <c r="G176" s="139">
        <v>4.26</v>
      </c>
      <c r="H176" s="139">
        <f>G176*20/100</f>
        <v>0.8519999999999999</v>
      </c>
      <c r="I176" s="139">
        <f>G176+H176</f>
        <v>5.112</v>
      </c>
      <c r="J176" s="65">
        <v>44004</v>
      </c>
      <c r="K176" s="68"/>
      <c r="L176" s="114"/>
    </row>
    <row r="177" spans="1:12" ht="39.75" thickBot="1">
      <c r="A177" s="180">
        <v>56</v>
      </c>
      <c r="B177" s="69" t="s">
        <v>39</v>
      </c>
      <c r="C177" s="161" t="s">
        <v>43</v>
      </c>
      <c r="D177" s="410" t="s">
        <v>357</v>
      </c>
      <c r="E177" s="164">
        <v>0.072</v>
      </c>
      <c r="F177" s="185">
        <v>4.8</v>
      </c>
      <c r="G177" s="167">
        <f>F177*E177</f>
        <v>0.34559999999999996</v>
      </c>
      <c r="H177" s="167">
        <f>G177*20/100</f>
        <v>0.06911999999999999</v>
      </c>
      <c r="I177" s="167">
        <f>H177+G177+0.01</f>
        <v>0.42472</v>
      </c>
      <c r="J177" s="65">
        <v>43745</v>
      </c>
      <c r="K177" s="161"/>
      <c r="L177" s="114"/>
    </row>
    <row r="178" spans="1:12" ht="27.75" customHeight="1" thickBot="1">
      <c r="A178" s="671">
        <v>57</v>
      </c>
      <c r="B178" s="104" t="s">
        <v>213</v>
      </c>
      <c r="C178" s="576" t="s">
        <v>215</v>
      </c>
      <c r="D178" s="602" t="s">
        <v>357</v>
      </c>
      <c r="E178" s="576">
        <v>0.072</v>
      </c>
      <c r="F178" s="175"/>
      <c r="G178" s="168"/>
      <c r="H178" s="168"/>
      <c r="I178" s="171"/>
      <c r="J178" s="65"/>
      <c r="K178" s="175"/>
      <c r="L178" s="114"/>
    </row>
    <row r="179" spans="1:12" ht="29.25" customHeight="1" hidden="1">
      <c r="A179" s="672"/>
      <c r="B179" s="100" t="s">
        <v>214</v>
      </c>
      <c r="C179" s="577"/>
      <c r="D179" s="602"/>
      <c r="E179" s="577"/>
      <c r="F179" s="176">
        <v>0.6</v>
      </c>
      <c r="G179" s="169">
        <f>F179*E178</f>
        <v>0.043199999999999995</v>
      </c>
      <c r="H179" s="169">
        <f>G179*20/100</f>
        <v>0.008639999999999998</v>
      </c>
      <c r="I179" s="172">
        <f>H179+G179</f>
        <v>0.05184</v>
      </c>
      <c r="J179" s="65">
        <v>43745</v>
      </c>
      <c r="K179" s="176">
        <v>43</v>
      </c>
      <c r="L179" s="114"/>
    </row>
    <row r="180" spans="1:12" ht="14.25" customHeight="1" thickBot="1">
      <c r="A180" s="672"/>
      <c r="B180" s="100" t="s">
        <v>216</v>
      </c>
      <c r="C180" s="577"/>
      <c r="D180" s="602"/>
      <c r="E180" s="577"/>
      <c r="F180" s="176">
        <v>1.2</v>
      </c>
      <c r="G180" s="169">
        <f>F180*E178</f>
        <v>0.08639999999999999</v>
      </c>
      <c r="H180" s="169">
        <f>G180*20/100</f>
        <v>0.017279999999999997</v>
      </c>
      <c r="I180" s="172">
        <f>H180+G180</f>
        <v>0.10368</v>
      </c>
      <c r="J180" s="65">
        <v>43745</v>
      </c>
      <c r="K180" s="176">
        <v>44</v>
      </c>
      <c r="L180" s="114"/>
    </row>
    <row r="181" spans="1:12" ht="13.5" customHeight="1" thickBot="1">
      <c r="A181" s="672"/>
      <c r="B181" s="100" t="s">
        <v>217</v>
      </c>
      <c r="C181" s="577"/>
      <c r="D181" s="602"/>
      <c r="E181" s="577"/>
      <c r="F181" s="153">
        <v>4.2</v>
      </c>
      <c r="G181" s="77">
        <f>F181*E178</f>
        <v>0.3024</v>
      </c>
      <c r="H181" s="77">
        <f>G181*20/100</f>
        <v>0.06048</v>
      </c>
      <c r="I181" s="129">
        <f>H181+G181</f>
        <v>0.36288</v>
      </c>
      <c r="J181" s="65">
        <v>43745</v>
      </c>
      <c r="K181" s="176">
        <v>45</v>
      </c>
      <c r="L181" s="114"/>
    </row>
    <row r="182" spans="1:12" ht="15" customHeight="1" thickBot="1">
      <c r="A182" s="673"/>
      <c r="B182" s="69" t="s">
        <v>218</v>
      </c>
      <c r="C182" s="578"/>
      <c r="D182" s="603"/>
      <c r="E182" s="578"/>
      <c r="F182" s="161">
        <v>2.4</v>
      </c>
      <c r="G182" s="182">
        <f>F182*E178</f>
        <v>0.17279999999999998</v>
      </c>
      <c r="H182" s="182">
        <f>G182*20/100</f>
        <v>0.034559999999999994</v>
      </c>
      <c r="I182" s="183">
        <f>H182+G182</f>
        <v>0.20736</v>
      </c>
      <c r="J182" s="65">
        <v>43745</v>
      </c>
      <c r="K182" s="161">
        <v>46</v>
      </c>
      <c r="L182" s="114"/>
    </row>
    <row r="183" spans="1:12" ht="12" customHeight="1" thickBot="1">
      <c r="A183" s="201">
        <v>58</v>
      </c>
      <c r="B183" s="265" t="s">
        <v>211</v>
      </c>
      <c r="C183" s="202" t="s">
        <v>212</v>
      </c>
      <c r="D183" s="192" t="s">
        <v>348</v>
      </c>
      <c r="E183" s="208">
        <v>0.072</v>
      </c>
      <c r="F183" s="202">
        <v>45</v>
      </c>
      <c r="G183" s="226">
        <f>F183*E183</f>
        <v>3.2399999999999998</v>
      </c>
      <c r="H183" s="226">
        <f>G183*20/100</f>
        <v>0.648</v>
      </c>
      <c r="I183" s="228">
        <f>H183+G183</f>
        <v>3.888</v>
      </c>
      <c r="J183" s="65">
        <v>43745</v>
      </c>
      <c r="K183" s="202">
        <v>131</v>
      </c>
      <c r="L183" s="114"/>
    </row>
    <row r="184" spans="1:12" ht="38.25" customHeight="1" thickBot="1">
      <c r="A184" s="640">
        <v>59</v>
      </c>
      <c r="B184" s="97" t="s">
        <v>221</v>
      </c>
      <c r="C184" s="607" t="s">
        <v>222</v>
      </c>
      <c r="D184" s="607" t="s">
        <v>357</v>
      </c>
      <c r="E184" s="607">
        <v>0.072</v>
      </c>
      <c r="F184" s="97"/>
      <c r="G184" s="266"/>
      <c r="H184" s="266"/>
      <c r="I184" s="267"/>
      <c r="J184" s="65"/>
      <c r="K184" s="268"/>
      <c r="L184" s="114"/>
    </row>
    <row r="185" spans="1:12" ht="17.25" customHeight="1" thickBot="1">
      <c r="A185" s="641"/>
      <c r="B185" s="70" t="s">
        <v>223</v>
      </c>
      <c r="C185" s="608"/>
      <c r="D185" s="608"/>
      <c r="E185" s="608"/>
      <c r="F185" s="70">
        <v>40</v>
      </c>
      <c r="G185" s="79">
        <f>F185*E184</f>
        <v>2.88</v>
      </c>
      <c r="H185" s="79">
        <f>G185*20/100</f>
        <v>0.576</v>
      </c>
      <c r="I185" s="131">
        <f>H185+G185</f>
        <v>3.456</v>
      </c>
      <c r="J185" s="65">
        <v>43745</v>
      </c>
      <c r="K185" s="269">
        <v>19</v>
      </c>
      <c r="L185" s="114"/>
    </row>
    <row r="186" spans="1:12" ht="25.5" customHeight="1" thickBot="1">
      <c r="A186" s="641"/>
      <c r="B186" s="70" t="s">
        <v>224</v>
      </c>
      <c r="C186" s="608"/>
      <c r="D186" s="608"/>
      <c r="E186" s="608"/>
      <c r="F186" s="70">
        <v>2</v>
      </c>
      <c r="G186" s="79">
        <f>F186*E184</f>
        <v>0.144</v>
      </c>
      <c r="H186" s="79">
        <f aca="true" t="shared" si="7" ref="H186:H249">G186*20/100</f>
        <v>0.0288</v>
      </c>
      <c r="I186" s="131">
        <f aca="true" t="shared" si="8" ref="I186:I248">H186+G186</f>
        <v>0.17279999999999998</v>
      </c>
      <c r="J186" s="65">
        <v>43745</v>
      </c>
      <c r="K186" s="269">
        <v>20</v>
      </c>
      <c r="L186" s="114"/>
    </row>
    <row r="187" spans="1:12" ht="18.75" customHeight="1" thickBot="1">
      <c r="A187" s="641"/>
      <c r="B187" s="70" t="s">
        <v>225</v>
      </c>
      <c r="C187" s="608"/>
      <c r="D187" s="608"/>
      <c r="E187" s="608"/>
      <c r="F187" s="70">
        <v>33.5</v>
      </c>
      <c r="G187" s="79">
        <f>F187*E184</f>
        <v>2.412</v>
      </c>
      <c r="H187" s="79">
        <f t="shared" si="7"/>
        <v>0.48239999999999994</v>
      </c>
      <c r="I187" s="131">
        <f t="shared" si="8"/>
        <v>2.8944</v>
      </c>
      <c r="J187" s="65">
        <v>43745</v>
      </c>
      <c r="K187" s="269">
        <v>21</v>
      </c>
      <c r="L187" s="114"/>
    </row>
    <row r="188" spans="1:12" ht="17.25" customHeight="1" thickBot="1">
      <c r="A188" s="642"/>
      <c r="B188" s="99" t="s">
        <v>226</v>
      </c>
      <c r="C188" s="609"/>
      <c r="D188" s="609"/>
      <c r="E188" s="609"/>
      <c r="F188" s="99">
        <v>0.7</v>
      </c>
      <c r="G188" s="270">
        <f>F188*E184</f>
        <v>0.05039999999999999</v>
      </c>
      <c r="H188" s="270">
        <f t="shared" si="7"/>
        <v>0.010079999999999999</v>
      </c>
      <c r="I188" s="271">
        <f t="shared" si="8"/>
        <v>0.06047999999999999</v>
      </c>
      <c r="J188" s="65">
        <v>43745</v>
      </c>
      <c r="K188" s="272">
        <v>22</v>
      </c>
      <c r="L188" s="114"/>
    </row>
    <row r="189" spans="1:12" ht="24.75" customHeight="1" thickBot="1">
      <c r="A189" s="640">
        <v>60</v>
      </c>
      <c r="B189" s="97" t="s">
        <v>356</v>
      </c>
      <c r="C189" s="607" t="s">
        <v>96</v>
      </c>
      <c r="D189" s="607" t="s">
        <v>357</v>
      </c>
      <c r="E189" s="607">
        <v>0.072</v>
      </c>
      <c r="F189" s="97"/>
      <c r="G189" s="273"/>
      <c r="H189" s="266"/>
      <c r="I189" s="274"/>
      <c r="J189" s="65"/>
      <c r="K189" s="268"/>
      <c r="L189" s="114"/>
    </row>
    <row r="190" spans="1:12" ht="15.75" customHeight="1" thickBot="1">
      <c r="A190" s="641"/>
      <c r="B190" s="70" t="s">
        <v>223</v>
      </c>
      <c r="C190" s="608"/>
      <c r="D190" s="608"/>
      <c r="E190" s="608"/>
      <c r="F190" s="70">
        <v>46.8</v>
      </c>
      <c r="G190" s="79">
        <f>F190*E189</f>
        <v>3.3695999999999997</v>
      </c>
      <c r="H190" s="79">
        <f t="shared" si="7"/>
        <v>0.67392</v>
      </c>
      <c r="I190" s="131">
        <f>H190+G190-0.01</f>
        <v>4.03352</v>
      </c>
      <c r="J190" s="65">
        <v>43745</v>
      </c>
      <c r="K190" s="269">
        <v>23</v>
      </c>
      <c r="L190" s="114"/>
    </row>
    <row r="191" spans="1:12" ht="23.25" customHeight="1" thickBot="1">
      <c r="A191" s="641"/>
      <c r="B191" s="70" t="s">
        <v>227</v>
      </c>
      <c r="C191" s="608"/>
      <c r="D191" s="608"/>
      <c r="E191" s="608"/>
      <c r="F191" s="70">
        <v>2</v>
      </c>
      <c r="G191" s="79">
        <f>F191*E189</f>
        <v>0.144</v>
      </c>
      <c r="H191" s="79">
        <f t="shared" si="7"/>
        <v>0.0288</v>
      </c>
      <c r="I191" s="131">
        <f t="shared" si="8"/>
        <v>0.17279999999999998</v>
      </c>
      <c r="J191" s="65">
        <v>43745</v>
      </c>
      <c r="K191" s="269">
        <v>24</v>
      </c>
      <c r="L191" s="114"/>
    </row>
    <row r="192" spans="1:12" ht="16.5" customHeight="1" thickBot="1">
      <c r="A192" s="641"/>
      <c r="B192" s="70" t="s">
        <v>225</v>
      </c>
      <c r="C192" s="608"/>
      <c r="D192" s="608"/>
      <c r="E192" s="608"/>
      <c r="F192" s="70">
        <v>40.3</v>
      </c>
      <c r="G192" s="79">
        <f>F192*E189</f>
        <v>2.9015999999999997</v>
      </c>
      <c r="H192" s="79">
        <f t="shared" si="7"/>
        <v>0.58032</v>
      </c>
      <c r="I192" s="131">
        <f>H192+G192+0.01</f>
        <v>3.4919199999999995</v>
      </c>
      <c r="J192" s="65">
        <v>43745</v>
      </c>
      <c r="K192" s="269">
        <v>25</v>
      </c>
      <c r="L192" s="114"/>
    </row>
    <row r="193" spans="1:12" ht="25.5" customHeight="1" thickBot="1">
      <c r="A193" s="642"/>
      <c r="B193" s="99" t="s">
        <v>228</v>
      </c>
      <c r="C193" s="609"/>
      <c r="D193" s="609"/>
      <c r="E193" s="609"/>
      <c r="F193" s="99">
        <v>0.7</v>
      </c>
      <c r="G193" s="270">
        <f>F193*E189</f>
        <v>0.05039999999999999</v>
      </c>
      <c r="H193" s="270">
        <f t="shared" si="7"/>
        <v>0.010079999999999999</v>
      </c>
      <c r="I193" s="271">
        <f t="shared" si="8"/>
        <v>0.06047999999999999</v>
      </c>
      <c r="J193" s="65">
        <v>43745</v>
      </c>
      <c r="K193" s="272">
        <v>26</v>
      </c>
      <c r="L193" s="114"/>
    </row>
    <row r="194" spans="1:12" ht="33.75" customHeight="1" thickBot="1">
      <c r="A194" s="281">
        <v>61</v>
      </c>
      <c r="B194" s="276" t="s">
        <v>229</v>
      </c>
      <c r="C194" s="282" t="s">
        <v>230</v>
      </c>
      <c r="D194" s="668" t="s">
        <v>357</v>
      </c>
      <c r="E194" s="275">
        <v>0.072</v>
      </c>
      <c r="F194" s="276">
        <v>30</v>
      </c>
      <c r="G194" s="277">
        <f>F194*E194</f>
        <v>2.1599999999999997</v>
      </c>
      <c r="H194" s="277">
        <f t="shared" si="7"/>
        <v>0.43199999999999994</v>
      </c>
      <c r="I194" s="278">
        <f t="shared" si="8"/>
        <v>2.5919999999999996</v>
      </c>
      <c r="J194" s="65">
        <v>43745</v>
      </c>
      <c r="K194" s="279">
        <v>27</v>
      </c>
      <c r="L194" s="114"/>
    </row>
    <row r="195" spans="1:12" ht="37.5" customHeight="1" thickBot="1">
      <c r="A195" s="281">
        <v>62</v>
      </c>
      <c r="B195" s="276" t="s">
        <v>231</v>
      </c>
      <c r="C195" s="282" t="s">
        <v>230</v>
      </c>
      <c r="D195" s="669"/>
      <c r="E195" s="275">
        <v>0.072</v>
      </c>
      <c r="F195" s="276">
        <v>25</v>
      </c>
      <c r="G195" s="277">
        <f>F195*E195</f>
        <v>1.7999999999999998</v>
      </c>
      <c r="H195" s="277">
        <f t="shared" si="7"/>
        <v>0.36</v>
      </c>
      <c r="I195" s="278">
        <f>H195+G195</f>
        <v>2.1599999999999997</v>
      </c>
      <c r="J195" s="65">
        <v>43745</v>
      </c>
      <c r="K195" s="280">
        <v>28</v>
      </c>
      <c r="L195" s="114"/>
    </row>
    <row r="196" spans="1:12" ht="40.5" thickBot="1">
      <c r="A196" s="281">
        <v>63</v>
      </c>
      <c r="B196" s="276" t="s">
        <v>232</v>
      </c>
      <c r="C196" s="282" t="s">
        <v>233</v>
      </c>
      <c r="D196" s="669"/>
      <c r="E196" s="275">
        <v>0.072</v>
      </c>
      <c r="F196" s="276">
        <v>12</v>
      </c>
      <c r="G196" s="277">
        <f>F196*E196</f>
        <v>0.8639999999999999</v>
      </c>
      <c r="H196" s="277">
        <f t="shared" si="7"/>
        <v>0.17279999999999998</v>
      </c>
      <c r="I196" s="278">
        <f t="shared" si="8"/>
        <v>1.0368</v>
      </c>
      <c r="J196" s="65">
        <v>43745</v>
      </c>
      <c r="K196" s="280">
        <v>35</v>
      </c>
      <c r="L196" s="114"/>
    </row>
    <row r="197" spans="1:12" ht="24" customHeight="1" thickBot="1">
      <c r="A197" s="281">
        <v>64</v>
      </c>
      <c r="B197" s="276" t="s">
        <v>234</v>
      </c>
      <c r="C197" s="282" t="s">
        <v>235</v>
      </c>
      <c r="D197" s="669"/>
      <c r="E197" s="275">
        <v>0.072</v>
      </c>
      <c r="F197" s="276">
        <v>12</v>
      </c>
      <c r="G197" s="277">
        <f>F197*E197</f>
        <v>0.8639999999999999</v>
      </c>
      <c r="H197" s="277">
        <f t="shared" si="7"/>
        <v>0.17279999999999998</v>
      </c>
      <c r="I197" s="278">
        <f t="shared" si="8"/>
        <v>1.0368</v>
      </c>
      <c r="J197" s="65">
        <v>43745</v>
      </c>
      <c r="K197" s="279">
        <v>36</v>
      </c>
      <c r="L197" s="114"/>
    </row>
    <row r="198" spans="1:12" ht="30" customHeight="1" thickBot="1">
      <c r="A198" s="281">
        <v>65</v>
      </c>
      <c r="B198" s="276" t="s">
        <v>236</v>
      </c>
      <c r="C198" s="282" t="s">
        <v>235</v>
      </c>
      <c r="D198" s="670"/>
      <c r="E198" s="275">
        <v>0.072</v>
      </c>
      <c r="F198" s="276">
        <v>8.4</v>
      </c>
      <c r="G198" s="277">
        <f>F198*E198</f>
        <v>0.6048</v>
      </c>
      <c r="H198" s="277">
        <f t="shared" si="7"/>
        <v>0.12096</v>
      </c>
      <c r="I198" s="278">
        <f>H198+G198+0.01</f>
        <v>0.73576</v>
      </c>
      <c r="J198" s="65">
        <v>43745</v>
      </c>
      <c r="K198" s="280">
        <v>37</v>
      </c>
      <c r="L198" s="114"/>
    </row>
    <row r="199" spans="1:12" ht="27" thickBot="1">
      <c r="A199" s="640">
        <v>66</v>
      </c>
      <c r="B199" s="97" t="s">
        <v>237</v>
      </c>
      <c r="C199" s="648" t="s">
        <v>222</v>
      </c>
      <c r="D199" s="607" t="s">
        <v>357</v>
      </c>
      <c r="E199" s="607">
        <v>0.072</v>
      </c>
      <c r="F199" s="97"/>
      <c r="G199" s="273"/>
      <c r="H199" s="266"/>
      <c r="I199" s="274"/>
      <c r="J199" s="65"/>
      <c r="K199" s="268"/>
      <c r="L199" s="114"/>
    </row>
    <row r="200" spans="1:12" ht="15.75" customHeight="1" thickBot="1">
      <c r="A200" s="641"/>
      <c r="B200" s="70" t="s">
        <v>223</v>
      </c>
      <c r="C200" s="649"/>
      <c r="D200" s="608"/>
      <c r="E200" s="608"/>
      <c r="F200" s="70">
        <v>43.8</v>
      </c>
      <c r="G200" s="79">
        <f>F200*E199</f>
        <v>3.1535999999999995</v>
      </c>
      <c r="H200" s="79">
        <f t="shared" si="7"/>
        <v>0.6307199999999998</v>
      </c>
      <c r="I200" s="131">
        <f t="shared" si="8"/>
        <v>3.7843199999999992</v>
      </c>
      <c r="J200" s="65">
        <v>43745</v>
      </c>
      <c r="K200" s="269">
        <v>38</v>
      </c>
      <c r="L200" s="114"/>
    </row>
    <row r="201" spans="1:12" ht="27" thickBot="1">
      <c r="A201" s="641"/>
      <c r="B201" s="70" t="s">
        <v>227</v>
      </c>
      <c r="C201" s="649"/>
      <c r="D201" s="608"/>
      <c r="E201" s="608"/>
      <c r="F201" s="70">
        <v>2</v>
      </c>
      <c r="G201" s="79">
        <f>F201*E199</f>
        <v>0.144</v>
      </c>
      <c r="H201" s="79">
        <f t="shared" si="7"/>
        <v>0.0288</v>
      </c>
      <c r="I201" s="131">
        <f t="shared" si="8"/>
        <v>0.17279999999999998</v>
      </c>
      <c r="J201" s="65">
        <v>43745</v>
      </c>
      <c r="K201" s="269">
        <v>39</v>
      </c>
      <c r="L201" s="114"/>
    </row>
    <row r="202" spans="1:12" ht="15" thickBot="1">
      <c r="A202" s="641"/>
      <c r="B202" s="70" t="s">
        <v>225</v>
      </c>
      <c r="C202" s="649"/>
      <c r="D202" s="608"/>
      <c r="E202" s="608"/>
      <c r="F202" s="70">
        <v>37.3</v>
      </c>
      <c r="G202" s="79">
        <f>F202*E199</f>
        <v>2.6855999999999995</v>
      </c>
      <c r="H202" s="79">
        <f t="shared" si="7"/>
        <v>0.5371199999999999</v>
      </c>
      <c r="I202" s="131">
        <f>H202+G202-0.01</f>
        <v>3.2127199999999996</v>
      </c>
      <c r="J202" s="65">
        <v>43745</v>
      </c>
      <c r="K202" s="269">
        <v>40</v>
      </c>
      <c r="L202" s="114"/>
    </row>
    <row r="203" spans="1:12" ht="27" thickBot="1">
      <c r="A203" s="642"/>
      <c r="B203" s="99" t="s">
        <v>228</v>
      </c>
      <c r="C203" s="650"/>
      <c r="D203" s="609"/>
      <c r="E203" s="609"/>
      <c r="F203" s="99">
        <v>0.7</v>
      </c>
      <c r="G203" s="270">
        <f>F203*E199</f>
        <v>0.05039999999999999</v>
      </c>
      <c r="H203" s="270">
        <f t="shared" si="7"/>
        <v>0.010079999999999999</v>
      </c>
      <c r="I203" s="271">
        <f t="shared" si="8"/>
        <v>0.06047999999999999</v>
      </c>
      <c r="J203" s="65">
        <v>43745</v>
      </c>
      <c r="K203" s="283">
        <v>41</v>
      </c>
      <c r="L203" s="114"/>
    </row>
    <row r="204" spans="1:12" ht="27.75" customHeight="1" thickBot="1">
      <c r="A204" s="281">
        <v>67</v>
      </c>
      <c r="B204" s="276" t="s">
        <v>238</v>
      </c>
      <c r="C204" s="276" t="s">
        <v>174</v>
      </c>
      <c r="D204" s="601" t="s">
        <v>357</v>
      </c>
      <c r="E204" s="68">
        <v>0.072</v>
      </c>
      <c r="F204" s="276">
        <v>12</v>
      </c>
      <c r="G204" s="277">
        <f>F204*E204</f>
        <v>0.8639999999999999</v>
      </c>
      <c r="H204" s="277">
        <f t="shared" si="7"/>
        <v>0.17279999999999998</v>
      </c>
      <c r="I204" s="278">
        <f t="shared" si="8"/>
        <v>1.0368</v>
      </c>
      <c r="J204" s="65">
        <v>43745</v>
      </c>
      <c r="K204" s="280">
        <v>42</v>
      </c>
      <c r="L204" s="114"/>
    </row>
    <row r="205" spans="1:12" ht="15.75" customHeight="1" thickBot="1">
      <c r="A205" s="640">
        <v>68</v>
      </c>
      <c r="B205" s="97" t="s">
        <v>239</v>
      </c>
      <c r="C205" s="662" t="s">
        <v>233</v>
      </c>
      <c r="D205" s="602"/>
      <c r="E205" s="604">
        <v>0.072</v>
      </c>
      <c r="F205" s="97"/>
      <c r="G205" s="273"/>
      <c r="H205" s="273"/>
      <c r="I205" s="274"/>
      <c r="J205" s="65">
        <v>43745</v>
      </c>
      <c r="K205" s="268"/>
      <c r="L205" s="114"/>
    </row>
    <row r="206" spans="1:12" ht="15" customHeight="1" thickBot="1">
      <c r="A206" s="641"/>
      <c r="B206" s="70" t="s">
        <v>223</v>
      </c>
      <c r="C206" s="663"/>
      <c r="D206" s="602"/>
      <c r="E206" s="605"/>
      <c r="F206" s="70">
        <v>10.2</v>
      </c>
      <c r="G206" s="79">
        <f>F206*E205</f>
        <v>0.7343999999999999</v>
      </c>
      <c r="H206" s="79">
        <f t="shared" si="7"/>
        <v>0.14687999999999998</v>
      </c>
      <c r="I206" s="131">
        <f t="shared" si="8"/>
        <v>0.88128</v>
      </c>
      <c r="J206" s="65">
        <v>43745</v>
      </c>
      <c r="K206" s="269">
        <v>47</v>
      </c>
      <c r="L206" s="114"/>
    </row>
    <row r="207" spans="1:12" ht="27" thickBot="1">
      <c r="A207" s="642"/>
      <c r="B207" s="99" t="s">
        <v>227</v>
      </c>
      <c r="C207" s="664"/>
      <c r="D207" s="603"/>
      <c r="E207" s="606"/>
      <c r="F207" s="99">
        <v>2</v>
      </c>
      <c r="G207" s="270">
        <f>F207*E205</f>
        <v>0.144</v>
      </c>
      <c r="H207" s="270">
        <f t="shared" si="7"/>
        <v>0.0288</v>
      </c>
      <c r="I207" s="271">
        <f t="shared" si="8"/>
        <v>0.17279999999999998</v>
      </c>
      <c r="J207" s="65">
        <v>43745</v>
      </c>
      <c r="K207" s="272">
        <v>48</v>
      </c>
      <c r="L207" s="114"/>
    </row>
    <row r="208" spans="1:12" ht="40.5" thickBot="1">
      <c r="A208" s="640">
        <v>69</v>
      </c>
      <c r="B208" s="97" t="s">
        <v>240</v>
      </c>
      <c r="C208" s="665" t="s">
        <v>215</v>
      </c>
      <c r="D208" s="601" t="s">
        <v>357</v>
      </c>
      <c r="E208" s="604">
        <v>0.072</v>
      </c>
      <c r="F208" s="97"/>
      <c r="G208" s="273"/>
      <c r="H208" s="273"/>
      <c r="I208" s="274"/>
      <c r="J208" s="65"/>
      <c r="K208" s="268"/>
      <c r="L208" s="114"/>
    </row>
    <row r="209" spans="1:12" ht="26.25" customHeight="1" thickBot="1">
      <c r="A209" s="641"/>
      <c r="B209" s="70" t="s">
        <v>241</v>
      </c>
      <c r="C209" s="666"/>
      <c r="D209" s="643"/>
      <c r="E209" s="605"/>
      <c r="F209" s="70">
        <v>0.4</v>
      </c>
      <c r="G209" s="79">
        <f>F209*E208</f>
        <v>0.0288</v>
      </c>
      <c r="H209" s="79">
        <f t="shared" si="7"/>
        <v>0.0057599999999999995</v>
      </c>
      <c r="I209" s="131">
        <f>H209+G209-0.01</f>
        <v>0.02456</v>
      </c>
      <c r="J209" s="65">
        <v>43745</v>
      </c>
      <c r="K209" s="269">
        <v>50</v>
      </c>
      <c r="L209" s="114"/>
    </row>
    <row r="210" spans="1:12" ht="15" thickBot="1">
      <c r="A210" s="641"/>
      <c r="B210" s="70" t="s">
        <v>242</v>
      </c>
      <c r="C210" s="666"/>
      <c r="D210" s="643"/>
      <c r="E210" s="605"/>
      <c r="F210" s="70">
        <v>0.8</v>
      </c>
      <c r="G210" s="79">
        <f>F210*E208</f>
        <v>0.0576</v>
      </c>
      <c r="H210" s="79">
        <f t="shared" si="7"/>
        <v>0.011519999999999999</v>
      </c>
      <c r="I210" s="131">
        <f t="shared" si="8"/>
        <v>0.06912</v>
      </c>
      <c r="J210" s="65">
        <v>43745</v>
      </c>
      <c r="K210" s="269">
        <v>51</v>
      </c>
      <c r="L210" s="114"/>
    </row>
    <row r="211" spans="1:12" ht="15" thickBot="1">
      <c r="A211" s="641"/>
      <c r="B211" s="70" t="s">
        <v>243</v>
      </c>
      <c r="C211" s="667"/>
      <c r="D211" s="643"/>
      <c r="E211" s="605"/>
      <c r="F211" s="70">
        <v>1.8</v>
      </c>
      <c r="G211" s="79">
        <f>F211*E208</f>
        <v>0.1296</v>
      </c>
      <c r="H211" s="79">
        <f t="shared" si="7"/>
        <v>0.025919999999999995</v>
      </c>
      <c r="I211" s="131">
        <f>H211+G211-0.01</f>
        <v>0.14551999999999998</v>
      </c>
      <c r="J211" s="65">
        <v>43745</v>
      </c>
      <c r="K211" s="269">
        <v>52</v>
      </c>
      <c r="L211" s="114"/>
    </row>
    <row r="212" spans="1:12" ht="15" thickBot="1">
      <c r="A212" s="642"/>
      <c r="B212" s="99" t="s">
        <v>244</v>
      </c>
      <c r="C212" s="99" t="s">
        <v>179</v>
      </c>
      <c r="D212" s="644"/>
      <c r="E212" s="606"/>
      <c r="F212" s="99">
        <v>0.6</v>
      </c>
      <c r="G212" s="270">
        <f>F212*E208</f>
        <v>0.043199999999999995</v>
      </c>
      <c r="H212" s="270">
        <f t="shared" si="7"/>
        <v>0.008639999999999998</v>
      </c>
      <c r="I212" s="271">
        <f t="shared" si="8"/>
        <v>0.05184</v>
      </c>
      <c r="J212" s="65">
        <v>43745</v>
      </c>
      <c r="K212" s="272">
        <v>53</v>
      </c>
      <c r="L212" s="114"/>
    </row>
    <row r="213" spans="1:12" ht="39.75" thickBot="1">
      <c r="A213" s="281">
        <v>70</v>
      </c>
      <c r="B213" s="276" t="s">
        <v>245</v>
      </c>
      <c r="C213" s="276" t="s">
        <v>246</v>
      </c>
      <c r="D213" s="63" t="s">
        <v>357</v>
      </c>
      <c r="E213" s="68">
        <v>0.072</v>
      </c>
      <c r="F213" s="276">
        <v>6</v>
      </c>
      <c r="G213" s="277">
        <f>F213*E213</f>
        <v>0.43199999999999994</v>
      </c>
      <c r="H213" s="277">
        <f t="shared" si="7"/>
        <v>0.08639999999999999</v>
      </c>
      <c r="I213" s="278">
        <f t="shared" si="8"/>
        <v>0.5184</v>
      </c>
      <c r="J213" s="65">
        <v>43745</v>
      </c>
      <c r="K213" s="279">
        <v>67</v>
      </c>
      <c r="L213" s="114"/>
    </row>
    <row r="214" spans="1:12" ht="15" thickBot="1">
      <c r="A214" s="640">
        <v>71</v>
      </c>
      <c r="B214" s="97" t="s">
        <v>247</v>
      </c>
      <c r="C214" s="648" t="s">
        <v>174</v>
      </c>
      <c r="D214" s="601" t="s">
        <v>357</v>
      </c>
      <c r="E214" s="607">
        <v>0.072</v>
      </c>
      <c r="F214" s="97"/>
      <c r="G214" s="273"/>
      <c r="H214" s="266"/>
      <c r="I214" s="274"/>
      <c r="J214" s="65">
        <v>43745</v>
      </c>
      <c r="K214" s="268"/>
      <c r="L214" s="114"/>
    </row>
    <row r="215" spans="1:12" ht="15" customHeight="1" thickBot="1">
      <c r="A215" s="641"/>
      <c r="B215" s="70" t="s">
        <v>248</v>
      </c>
      <c r="C215" s="649"/>
      <c r="D215" s="643"/>
      <c r="E215" s="608"/>
      <c r="F215" s="70">
        <v>6.6</v>
      </c>
      <c r="G215" s="79">
        <f>F215*E214</f>
        <v>0.47519999999999996</v>
      </c>
      <c r="H215" s="79">
        <f t="shared" si="7"/>
        <v>0.09504</v>
      </c>
      <c r="I215" s="131">
        <f>H215+G215</f>
        <v>0.57024</v>
      </c>
      <c r="J215" s="65">
        <v>43745</v>
      </c>
      <c r="K215" s="269">
        <v>68</v>
      </c>
      <c r="L215" s="114"/>
    </row>
    <row r="216" spans="1:12" ht="15" thickBot="1">
      <c r="A216" s="641"/>
      <c r="B216" s="70" t="s">
        <v>249</v>
      </c>
      <c r="C216" s="649"/>
      <c r="D216" s="643"/>
      <c r="E216" s="608"/>
      <c r="F216" s="70">
        <v>8.4</v>
      </c>
      <c r="G216" s="79">
        <f>F216*E214</f>
        <v>0.6048</v>
      </c>
      <c r="H216" s="79">
        <f t="shared" si="7"/>
        <v>0.12096</v>
      </c>
      <c r="I216" s="131">
        <f>H216+G216+0.01</f>
        <v>0.73576</v>
      </c>
      <c r="J216" s="65">
        <v>43745</v>
      </c>
      <c r="K216" s="269">
        <v>69</v>
      </c>
      <c r="L216" s="114"/>
    </row>
    <row r="217" spans="1:12" ht="15" thickBot="1">
      <c r="A217" s="641"/>
      <c r="B217" s="70" t="s">
        <v>250</v>
      </c>
      <c r="C217" s="649"/>
      <c r="D217" s="643"/>
      <c r="E217" s="608"/>
      <c r="F217" s="70">
        <v>9</v>
      </c>
      <c r="G217" s="79">
        <f>F217*E214</f>
        <v>0.6479999999999999</v>
      </c>
      <c r="H217" s="79">
        <f t="shared" si="7"/>
        <v>0.12959999999999997</v>
      </c>
      <c r="I217" s="131">
        <f>H217+G217-0.01</f>
        <v>0.7675999999999998</v>
      </c>
      <c r="J217" s="65">
        <v>43745</v>
      </c>
      <c r="K217" s="269">
        <v>70</v>
      </c>
      <c r="L217" s="114"/>
    </row>
    <row r="218" spans="1:12" ht="15" thickBot="1">
      <c r="A218" s="642"/>
      <c r="B218" s="99" t="s">
        <v>251</v>
      </c>
      <c r="C218" s="650"/>
      <c r="D218" s="644"/>
      <c r="E218" s="609"/>
      <c r="F218" s="99">
        <v>12</v>
      </c>
      <c r="G218" s="270">
        <f>F218*E214</f>
        <v>0.8639999999999999</v>
      </c>
      <c r="H218" s="270">
        <f t="shared" si="7"/>
        <v>0.17279999999999998</v>
      </c>
      <c r="I218" s="271">
        <f t="shared" si="8"/>
        <v>1.0368</v>
      </c>
      <c r="J218" s="65">
        <v>43745</v>
      </c>
      <c r="K218" s="272">
        <v>71</v>
      </c>
      <c r="L218" s="114"/>
    </row>
    <row r="219" spans="1:12" ht="32.25" customHeight="1" thickBot="1">
      <c r="A219" s="640">
        <v>72</v>
      </c>
      <c r="B219" s="97" t="s">
        <v>252</v>
      </c>
      <c r="C219" s="604" t="s">
        <v>222</v>
      </c>
      <c r="D219" s="601" t="s">
        <v>357</v>
      </c>
      <c r="E219" s="607">
        <v>0.072</v>
      </c>
      <c r="F219" s="97"/>
      <c r="G219" s="273"/>
      <c r="H219" s="273"/>
      <c r="I219" s="274"/>
      <c r="J219" s="65">
        <v>43745</v>
      </c>
      <c r="K219" s="268"/>
      <c r="L219" s="114"/>
    </row>
    <row r="220" spans="1:12" ht="15" thickBot="1">
      <c r="A220" s="641"/>
      <c r="B220" s="70" t="s">
        <v>253</v>
      </c>
      <c r="C220" s="605"/>
      <c r="D220" s="602"/>
      <c r="E220" s="608"/>
      <c r="F220" s="70">
        <v>2</v>
      </c>
      <c r="G220" s="79">
        <f>F220*E219</f>
        <v>0.144</v>
      </c>
      <c r="H220" s="79">
        <f t="shared" si="7"/>
        <v>0.0288</v>
      </c>
      <c r="I220" s="131">
        <f t="shared" si="8"/>
        <v>0.17279999999999998</v>
      </c>
      <c r="J220" s="65">
        <v>43745</v>
      </c>
      <c r="K220" s="269">
        <v>82</v>
      </c>
      <c r="L220" s="114"/>
    </row>
    <row r="221" spans="1:12" ht="15" thickBot="1">
      <c r="A221" s="642"/>
      <c r="B221" s="99" t="s">
        <v>254</v>
      </c>
      <c r="C221" s="606"/>
      <c r="D221" s="603"/>
      <c r="E221" s="609"/>
      <c r="F221" s="99">
        <v>0.7</v>
      </c>
      <c r="G221" s="270">
        <f>F221*E219</f>
        <v>0.05039999999999999</v>
      </c>
      <c r="H221" s="270">
        <f t="shared" si="7"/>
        <v>0.010079999999999999</v>
      </c>
      <c r="I221" s="271">
        <f t="shared" si="8"/>
        <v>0.06047999999999999</v>
      </c>
      <c r="J221" s="65">
        <v>43745</v>
      </c>
      <c r="K221" s="272">
        <v>83</v>
      </c>
      <c r="L221" s="114"/>
    </row>
    <row r="222" spans="1:12" ht="40.5" customHeight="1" thickBot="1">
      <c r="A222" s="281">
        <v>73</v>
      </c>
      <c r="B222" s="276" t="s">
        <v>255</v>
      </c>
      <c r="C222" s="276" t="s">
        <v>96</v>
      </c>
      <c r="D222" s="63" t="s">
        <v>357</v>
      </c>
      <c r="E222" s="68">
        <v>0.072</v>
      </c>
      <c r="F222" s="276">
        <v>105</v>
      </c>
      <c r="G222" s="277">
        <f>F222*E222</f>
        <v>7.56</v>
      </c>
      <c r="H222" s="277">
        <f t="shared" si="7"/>
        <v>1.5119999999999998</v>
      </c>
      <c r="I222" s="278">
        <f>H222+G222</f>
        <v>9.072</v>
      </c>
      <c r="J222" s="65">
        <v>43745</v>
      </c>
      <c r="K222" s="280">
        <v>89</v>
      </c>
      <c r="L222" s="114"/>
    </row>
    <row r="223" spans="1:12" ht="39.75" customHeight="1" thickBot="1">
      <c r="A223" s="281">
        <v>74</v>
      </c>
      <c r="B223" s="276" t="s">
        <v>256</v>
      </c>
      <c r="C223" s="276" t="s">
        <v>96</v>
      </c>
      <c r="D223" s="63" t="s">
        <v>357</v>
      </c>
      <c r="E223" s="68">
        <v>0.072</v>
      </c>
      <c r="F223" s="276">
        <v>9.5</v>
      </c>
      <c r="G223" s="277">
        <f>F223*E223</f>
        <v>0.6839999999999999</v>
      </c>
      <c r="H223" s="277">
        <f t="shared" si="7"/>
        <v>0.1368</v>
      </c>
      <c r="I223" s="278">
        <f t="shared" si="8"/>
        <v>0.8208</v>
      </c>
      <c r="J223" s="65">
        <v>43745</v>
      </c>
      <c r="K223" s="280">
        <v>90</v>
      </c>
      <c r="L223" s="114"/>
    </row>
    <row r="224" spans="1:12" ht="27" thickBot="1">
      <c r="A224" s="659">
        <v>75</v>
      </c>
      <c r="B224" s="97" t="s">
        <v>257</v>
      </c>
      <c r="C224" s="648" t="s">
        <v>96</v>
      </c>
      <c r="D224" s="601" t="s">
        <v>357</v>
      </c>
      <c r="E224" s="607">
        <v>0.072</v>
      </c>
      <c r="F224" s="97"/>
      <c r="G224" s="273"/>
      <c r="H224" s="273"/>
      <c r="I224" s="274"/>
      <c r="J224" s="65">
        <v>43745</v>
      </c>
      <c r="K224" s="268"/>
      <c r="L224" s="114"/>
    </row>
    <row r="225" spans="1:12" ht="18" customHeight="1" thickBot="1">
      <c r="A225" s="660"/>
      <c r="B225" s="70" t="s">
        <v>258</v>
      </c>
      <c r="C225" s="649"/>
      <c r="D225" s="643"/>
      <c r="E225" s="608"/>
      <c r="F225" s="70">
        <v>10</v>
      </c>
      <c r="G225" s="79">
        <f>F225*E224</f>
        <v>0.72</v>
      </c>
      <c r="H225" s="79">
        <f t="shared" si="7"/>
        <v>0.144</v>
      </c>
      <c r="I225" s="131">
        <f t="shared" si="8"/>
        <v>0.864</v>
      </c>
      <c r="J225" s="65">
        <v>43745</v>
      </c>
      <c r="K225" s="269">
        <v>91</v>
      </c>
      <c r="L225" s="114"/>
    </row>
    <row r="226" spans="1:12" ht="15" thickBot="1">
      <c r="A226" s="661"/>
      <c r="B226" s="99" t="s">
        <v>259</v>
      </c>
      <c r="C226" s="650"/>
      <c r="D226" s="644"/>
      <c r="E226" s="609"/>
      <c r="F226" s="99">
        <v>20</v>
      </c>
      <c r="G226" s="270">
        <f>F226*E224</f>
        <v>1.44</v>
      </c>
      <c r="H226" s="270">
        <f t="shared" si="7"/>
        <v>0.288</v>
      </c>
      <c r="I226" s="271">
        <f t="shared" si="8"/>
        <v>1.728</v>
      </c>
      <c r="J226" s="65">
        <v>43745</v>
      </c>
      <c r="K226" s="272">
        <v>92</v>
      </c>
      <c r="L226" s="114"/>
    </row>
    <row r="227" spans="1:12" ht="30" customHeight="1" thickBot="1">
      <c r="A227" s="281">
        <v>76</v>
      </c>
      <c r="B227" s="276" t="s">
        <v>260</v>
      </c>
      <c r="C227" s="276" t="s">
        <v>261</v>
      </c>
      <c r="D227" s="601" t="s">
        <v>357</v>
      </c>
      <c r="E227" s="68">
        <v>0.072</v>
      </c>
      <c r="F227" s="276">
        <v>12</v>
      </c>
      <c r="G227" s="277">
        <f>F227*E227</f>
        <v>0.8639999999999999</v>
      </c>
      <c r="H227" s="277">
        <f t="shared" si="7"/>
        <v>0.17279999999999998</v>
      </c>
      <c r="I227" s="278">
        <f t="shared" si="8"/>
        <v>1.0368</v>
      </c>
      <c r="J227" s="65">
        <v>43745</v>
      </c>
      <c r="K227" s="280">
        <v>93</v>
      </c>
      <c r="L227" s="114"/>
    </row>
    <row r="228" spans="1:12" ht="40.5" thickBot="1">
      <c r="A228" s="281">
        <v>77</v>
      </c>
      <c r="B228" s="276" t="s">
        <v>262</v>
      </c>
      <c r="C228" s="276" t="s">
        <v>263</v>
      </c>
      <c r="D228" s="603"/>
      <c r="E228" s="68">
        <v>0.072</v>
      </c>
      <c r="F228" s="276">
        <v>92.5</v>
      </c>
      <c r="G228" s="277">
        <f>F228*E228</f>
        <v>6.659999999999999</v>
      </c>
      <c r="H228" s="277">
        <f t="shared" si="7"/>
        <v>1.3319999999999999</v>
      </c>
      <c r="I228" s="278">
        <f t="shared" si="8"/>
        <v>7.991999999999999</v>
      </c>
      <c r="J228" s="65">
        <v>43745</v>
      </c>
      <c r="K228" s="280">
        <v>94</v>
      </c>
      <c r="L228" s="114"/>
    </row>
    <row r="229" spans="1:12" ht="23.25" customHeight="1" thickBot="1">
      <c r="A229" s="640">
        <v>78</v>
      </c>
      <c r="B229" s="97" t="s">
        <v>264</v>
      </c>
      <c r="C229" s="648" t="s">
        <v>265</v>
      </c>
      <c r="D229" s="601" t="s">
        <v>357</v>
      </c>
      <c r="E229" s="607">
        <v>0.072</v>
      </c>
      <c r="F229" s="97"/>
      <c r="G229" s="273"/>
      <c r="H229" s="266"/>
      <c r="I229" s="274"/>
      <c r="J229" s="65">
        <v>43745</v>
      </c>
      <c r="K229" s="268"/>
      <c r="L229" s="114"/>
    </row>
    <row r="230" spans="1:12" ht="24" customHeight="1" thickBot="1">
      <c r="A230" s="641"/>
      <c r="B230" s="70" t="s">
        <v>266</v>
      </c>
      <c r="C230" s="649"/>
      <c r="D230" s="643"/>
      <c r="E230" s="608"/>
      <c r="F230" s="70">
        <v>17</v>
      </c>
      <c r="G230" s="79">
        <f>F230*E229</f>
        <v>1.224</v>
      </c>
      <c r="H230" s="79">
        <f t="shared" si="7"/>
        <v>0.24480000000000002</v>
      </c>
      <c r="I230" s="131">
        <f>H230+G230+0.01</f>
        <v>1.4788</v>
      </c>
      <c r="J230" s="65">
        <v>43745</v>
      </c>
      <c r="K230" s="269">
        <v>95</v>
      </c>
      <c r="L230" s="114"/>
    </row>
    <row r="231" spans="1:12" ht="23.25" customHeight="1" thickBot="1">
      <c r="A231" s="642"/>
      <c r="B231" s="99" t="s">
        <v>267</v>
      </c>
      <c r="C231" s="650"/>
      <c r="D231" s="644"/>
      <c r="E231" s="609"/>
      <c r="F231" s="99">
        <v>26.4</v>
      </c>
      <c r="G231" s="270">
        <f>F231*E229</f>
        <v>1.9007999999999998</v>
      </c>
      <c r="H231" s="270">
        <f t="shared" si="7"/>
        <v>0.38016</v>
      </c>
      <c r="I231" s="271">
        <f t="shared" si="8"/>
        <v>2.28096</v>
      </c>
      <c r="J231" s="65">
        <v>43745</v>
      </c>
      <c r="K231" s="272">
        <v>96</v>
      </c>
      <c r="L231" s="114"/>
    </row>
    <row r="232" spans="1:12" ht="24.75" customHeight="1" thickBot="1">
      <c r="A232" s="284">
        <v>79</v>
      </c>
      <c r="B232" s="276" t="s">
        <v>268</v>
      </c>
      <c r="C232" s="276" t="s">
        <v>96</v>
      </c>
      <c r="D232" s="63" t="s">
        <v>348</v>
      </c>
      <c r="E232" s="68">
        <v>0.072</v>
      </c>
      <c r="F232" s="276">
        <v>4.2</v>
      </c>
      <c r="G232" s="277">
        <f>F232*E232</f>
        <v>0.3024</v>
      </c>
      <c r="H232" s="277">
        <f t="shared" si="7"/>
        <v>0.06048</v>
      </c>
      <c r="I232" s="278">
        <f t="shared" si="8"/>
        <v>0.36288</v>
      </c>
      <c r="J232" s="65">
        <v>43745</v>
      </c>
      <c r="K232" s="280">
        <v>97</v>
      </c>
      <c r="L232" s="114"/>
    </row>
    <row r="233" spans="1:12" ht="27" thickBot="1">
      <c r="A233" s="640">
        <v>80</v>
      </c>
      <c r="B233" s="97" t="s">
        <v>269</v>
      </c>
      <c r="C233" s="648" t="s">
        <v>96</v>
      </c>
      <c r="D233" s="601" t="s">
        <v>357</v>
      </c>
      <c r="E233" s="607">
        <v>0.072</v>
      </c>
      <c r="F233" s="97"/>
      <c r="G233" s="273"/>
      <c r="H233" s="273"/>
      <c r="I233" s="274"/>
      <c r="J233" s="65"/>
      <c r="K233" s="268"/>
      <c r="L233" s="114"/>
    </row>
    <row r="234" spans="1:12" ht="24.75" customHeight="1" thickBot="1">
      <c r="A234" s="641"/>
      <c r="B234" s="70" t="s">
        <v>266</v>
      </c>
      <c r="C234" s="649"/>
      <c r="D234" s="643"/>
      <c r="E234" s="608"/>
      <c r="F234" s="70">
        <v>70.5</v>
      </c>
      <c r="G234" s="79">
        <f>F234*E233</f>
        <v>5.076</v>
      </c>
      <c r="H234" s="79">
        <f t="shared" si="7"/>
        <v>1.0151999999999999</v>
      </c>
      <c r="I234" s="131">
        <f>H234+G234</f>
        <v>6.0912</v>
      </c>
      <c r="J234" s="65">
        <v>43745</v>
      </c>
      <c r="K234" s="269">
        <v>98</v>
      </c>
      <c r="L234" s="114"/>
    </row>
    <row r="235" spans="1:12" ht="22.5" customHeight="1" thickBot="1">
      <c r="A235" s="642"/>
      <c r="B235" s="99" t="s">
        <v>270</v>
      </c>
      <c r="C235" s="650"/>
      <c r="D235" s="644"/>
      <c r="E235" s="609"/>
      <c r="F235" s="99">
        <v>54</v>
      </c>
      <c r="G235" s="270">
        <f>F235*E233</f>
        <v>3.888</v>
      </c>
      <c r="H235" s="270">
        <f t="shared" si="7"/>
        <v>0.7776</v>
      </c>
      <c r="I235" s="271">
        <f t="shared" si="8"/>
        <v>4.6655999999999995</v>
      </c>
      <c r="J235" s="65">
        <v>43745</v>
      </c>
      <c r="K235" s="272">
        <v>99</v>
      </c>
      <c r="L235" s="114"/>
    </row>
    <row r="236" spans="1:12" ht="16.5" customHeight="1" thickBot="1">
      <c r="A236" s="640">
        <v>81</v>
      </c>
      <c r="B236" s="97" t="s">
        <v>271</v>
      </c>
      <c r="C236" s="648" t="s">
        <v>96</v>
      </c>
      <c r="D236" s="601" t="s">
        <v>357</v>
      </c>
      <c r="E236" s="607">
        <v>0.072</v>
      </c>
      <c r="F236" s="97"/>
      <c r="G236" s="273"/>
      <c r="H236" s="266"/>
      <c r="I236" s="274"/>
      <c r="J236" s="65">
        <v>43745</v>
      </c>
      <c r="K236" s="268"/>
      <c r="L236" s="114"/>
    </row>
    <row r="237" spans="1:12" ht="15" customHeight="1" thickBot="1">
      <c r="A237" s="641"/>
      <c r="B237" s="70" t="s">
        <v>272</v>
      </c>
      <c r="C237" s="649"/>
      <c r="D237" s="643"/>
      <c r="E237" s="608"/>
      <c r="F237" s="70">
        <v>7</v>
      </c>
      <c r="G237" s="79">
        <f>F237*E236</f>
        <v>0.504</v>
      </c>
      <c r="H237" s="79">
        <f t="shared" si="7"/>
        <v>0.1008</v>
      </c>
      <c r="I237" s="131">
        <f t="shared" si="8"/>
        <v>0.6048</v>
      </c>
      <c r="J237" s="65">
        <v>43745</v>
      </c>
      <c r="K237" s="269">
        <v>100</v>
      </c>
      <c r="L237" s="114"/>
    </row>
    <row r="238" spans="1:12" ht="33.75" customHeight="1" thickBot="1">
      <c r="A238" s="642"/>
      <c r="B238" s="99" t="s">
        <v>273</v>
      </c>
      <c r="C238" s="650"/>
      <c r="D238" s="644"/>
      <c r="E238" s="609"/>
      <c r="F238" s="99">
        <v>18</v>
      </c>
      <c r="G238" s="270">
        <f>F238*E236</f>
        <v>1.2959999999999998</v>
      </c>
      <c r="H238" s="270">
        <f t="shared" si="7"/>
        <v>0.25919999999999993</v>
      </c>
      <c r="I238" s="271">
        <f t="shared" si="8"/>
        <v>1.5551999999999997</v>
      </c>
      <c r="J238" s="65">
        <v>43745</v>
      </c>
      <c r="K238" s="272">
        <v>101</v>
      </c>
      <c r="L238" s="114"/>
    </row>
    <row r="239" spans="1:12" ht="18.75" customHeight="1" thickBot="1">
      <c r="A239" s="196">
        <v>82</v>
      </c>
      <c r="B239" s="197" t="s">
        <v>274</v>
      </c>
      <c r="C239" s="197" t="s">
        <v>96</v>
      </c>
      <c r="D239" s="601" t="s">
        <v>357</v>
      </c>
      <c r="E239" s="203">
        <v>0.072</v>
      </c>
      <c r="F239" s="197">
        <v>15</v>
      </c>
      <c r="G239" s="285">
        <f>F239*E239</f>
        <v>1.0799999999999998</v>
      </c>
      <c r="H239" s="285">
        <f t="shared" si="7"/>
        <v>0.21599999999999997</v>
      </c>
      <c r="I239" s="286">
        <f>H239+G239</f>
        <v>1.2959999999999998</v>
      </c>
      <c r="J239" s="65">
        <v>43745</v>
      </c>
      <c r="K239" s="195">
        <v>102</v>
      </c>
      <c r="L239" s="114"/>
    </row>
    <row r="240" spans="1:12" ht="29.25" customHeight="1" thickBot="1">
      <c r="A240" s="640">
        <v>83</v>
      </c>
      <c r="B240" s="97" t="s">
        <v>275</v>
      </c>
      <c r="C240" s="648" t="s">
        <v>96</v>
      </c>
      <c r="D240" s="602"/>
      <c r="E240" s="604">
        <v>0.072</v>
      </c>
      <c r="F240" s="97"/>
      <c r="G240" s="273"/>
      <c r="H240" s="273"/>
      <c r="I240" s="274"/>
      <c r="J240" s="65">
        <v>43745</v>
      </c>
      <c r="K240" s="268"/>
      <c r="L240" s="114"/>
    </row>
    <row r="241" spans="1:12" ht="14.25" customHeight="1" thickBot="1">
      <c r="A241" s="641"/>
      <c r="B241" s="70" t="s">
        <v>276</v>
      </c>
      <c r="C241" s="649"/>
      <c r="D241" s="602"/>
      <c r="E241" s="605"/>
      <c r="F241" s="70">
        <v>5.4</v>
      </c>
      <c r="G241" s="79">
        <f>F241*E240</f>
        <v>0.3888</v>
      </c>
      <c r="H241" s="79">
        <f t="shared" si="7"/>
        <v>0.07776</v>
      </c>
      <c r="I241" s="131">
        <f>H241+G241-0.01</f>
        <v>0.45655999999999997</v>
      </c>
      <c r="J241" s="65">
        <v>43745</v>
      </c>
      <c r="K241" s="269">
        <v>103</v>
      </c>
      <c r="L241" s="114"/>
    </row>
    <row r="242" spans="1:12" ht="15" customHeight="1" thickBot="1">
      <c r="A242" s="642"/>
      <c r="B242" s="99" t="s">
        <v>277</v>
      </c>
      <c r="C242" s="650"/>
      <c r="D242" s="603"/>
      <c r="E242" s="606"/>
      <c r="F242" s="99">
        <v>13.2</v>
      </c>
      <c r="G242" s="270">
        <f>F242*E240</f>
        <v>0.9503999999999999</v>
      </c>
      <c r="H242" s="270">
        <f t="shared" si="7"/>
        <v>0.19008</v>
      </c>
      <c r="I242" s="271">
        <f t="shared" si="8"/>
        <v>1.14048</v>
      </c>
      <c r="J242" s="65">
        <v>43745</v>
      </c>
      <c r="K242" s="272">
        <v>104</v>
      </c>
      <c r="L242" s="114"/>
    </row>
    <row r="243" spans="1:12" ht="39.75" thickBot="1">
      <c r="A243" s="281">
        <v>84</v>
      </c>
      <c r="B243" s="276" t="s">
        <v>278</v>
      </c>
      <c r="C243" s="276" t="s">
        <v>96</v>
      </c>
      <c r="D243" s="63" t="s">
        <v>357</v>
      </c>
      <c r="E243" s="68">
        <v>0.072</v>
      </c>
      <c r="F243" s="276">
        <v>20</v>
      </c>
      <c r="G243" s="277">
        <f>F243*E243</f>
        <v>1.44</v>
      </c>
      <c r="H243" s="277">
        <f t="shared" si="7"/>
        <v>0.288</v>
      </c>
      <c r="I243" s="278">
        <f t="shared" si="8"/>
        <v>1.728</v>
      </c>
      <c r="J243" s="65">
        <v>43745</v>
      </c>
      <c r="K243" s="280">
        <v>105</v>
      </c>
      <c r="L243" s="114"/>
    </row>
    <row r="244" spans="1:12" ht="40.5" thickBot="1">
      <c r="A244" s="640">
        <v>85</v>
      </c>
      <c r="B244" s="97" t="s">
        <v>279</v>
      </c>
      <c r="C244" s="648" t="s">
        <v>96</v>
      </c>
      <c r="D244" s="601" t="s">
        <v>357</v>
      </c>
      <c r="E244" s="607">
        <v>0.072</v>
      </c>
      <c r="F244" s="97"/>
      <c r="G244" s="273"/>
      <c r="H244" s="273"/>
      <c r="I244" s="274"/>
      <c r="J244" s="65">
        <v>43745</v>
      </c>
      <c r="K244" s="268"/>
      <c r="L244" s="114"/>
    </row>
    <row r="245" spans="1:12" ht="26.25" customHeight="1" thickBot="1">
      <c r="A245" s="641"/>
      <c r="B245" s="70" t="s">
        <v>280</v>
      </c>
      <c r="C245" s="649"/>
      <c r="D245" s="643"/>
      <c r="E245" s="608"/>
      <c r="F245" s="70">
        <v>3.2</v>
      </c>
      <c r="G245" s="79">
        <f>F245*E244</f>
        <v>0.2304</v>
      </c>
      <c r="H245" s="79">
        <f t="shared" si="7"/>
        <v>0.046079999999999996</v>
      </c>
      <c r="I245" s="131">
        <f>H245+G245+0.01</f>
        <v>0.28648</v>
      </c>
      <c r="J245" s="65">
        <v>43745</v>
      </c>
      <c r="K245" s="269">
        <v>106</v>
      </c>
      <c r="L245" s="114"/>
    </row>
    <row r="246" spans="1:12" ht="33.75" customHeight="1" thickBot="1">
      <c r="A246" s="641"/>
      <c r="B246" s="70" t="s">
        <v>281</v>
      </c>
      <c r="C246" s="649"/>
      <c r="D246" s="643"/>
      <c r="E246" s="608"/>
      <c r="F246" s="70">
        <v>5.1</v>
      </c>
      <c r="G246" s="79">
        <f>F246*E244</f>
        <v>0.36719999999999997</v>
      </c>
      <c r="H246" s="79">
        <f t="shared" si="7"/>
        <v>0.07343999999999999</v>
      </c>
      <c r="I246" s="131">
        <f>H246+G246+0.01</f>
        <v>0.45064</v>
      </c>
      <c r="J246" s="65">
        <v>43745</v>
      </c>
      <c r="K246" s="269">
        <v>107</v>
      </c>
      <c r="L246" s="114"/>
    </row>
    <row r="247" spans="1:12" ht="28.5" customHeight="1" thickBot="1">
      <c r="A247" s="642"/>
      <c r="B247" s="99" t="s">
        <v>282</v>
      </c>
      <c r="C247" s="650"/>
      <c r="D247" s="644"/>
      <c r="E247" s="609"/>
      <c r="F247" s="99">
        <v>3.7</v>
      </c>
      <c r="G247" s="270">
        <f>F247*E244</f>
        <v>0.26639999999999997</v>
      </c>
      <c r="H247" s="270">
        <f t="shared" si="7"/>
        <v>0.053279999999999994</v>
      </c>
      <c r="I247" s="271">
        <f>H247+G247-0.01</f>
        <v>0.30967999999999996</v>
      </c>
      <c r="J247" s="65">
        <v>43745</v>
      </c>
      <c r="K247" s="272">
        <v>108</v>
      </c>
      <c r="L247" s="114"/>
    </row>
    <row r="248" spans="1:12" ht="25.5" customHeight="1" thickBot="1">
      <c r="A248" s="281">
        <v>86</v>
      </c>
      <c r="B248" s="276" t="s">
        <v>283</v>
      </c>
      <c r="C248" s="276" t="s">
        <v>96</v>
      </c>
      <c r="D248" s="601" t="s">
        <v>357</v>
      </c>
      <c r="E248" s="68">
        <v>0.072</v>
      </c>
      <c r="F248" s="276">
        <v>19</v>
      </c>
      <c r="G248" s="277">
        <f>F248*E248</f>
        <v>1.3679999999999999</v>
      </c>
      <c r="H248" s="277">
        <f t="shared" si="7"/>
        <v>0.2736</v>
      </c>
      <c r="I248" s="278">
        <f t="shared" si="8"/>
        <v>1.6416</v>
      </c>
      <c r="J248" s="65">
        <v>43745</v>
      </c>
      <c r="K248" s="280">
        <v>109</v>
      </c>
      <c r="L248" s="114"/>
    </row>
    <row r="249" spans="1:12" ht="54" thickBot="1">
      <c r="A249" s="281">
        <v>87</v>
      </c>
      <c r="B249" s="276" t="s">
        <v>284</v>
      </c>
      <c r="C249" s="276" t="s">
        <v>285</v>
      </c>
      <c r="D249" s="603"/>
      <c r="E249" s="68">
        <v>0.072</v>
      </c>
      <c r="F249" s="103">
        <v>76.8</v>
      </c>
      <c r="G249" s="287">
        <f>F249*E249</f>
        <v>5.529599999999999</v>
      </c>
      <c r="H249" s="287">
        <f t="shared" si="7"/>
        <v>1.1059199999999998</v>
      </c>
      <c r="I249" s="288">
        <f>H249+G249-0.01</f>
        <v>6.62552</v>
      </c>
      <c r="J249" s="65">
        <v>43745</v>
      </c>
      <c r="K249" s="289">
        <v>110</v>
      </c>
      <c r="L249" s="114"/>
    </row>
    <row r="250" spans="1:12" ht="53.25" customHeight="1" thickBot="1">
      <c r="A250" s="290">
        <v>88</v>
      </c>
      <c r="B250" s="97" t="s">
        <v>286</v>
      </c>
      <c r="C250" s="607" t="s">
        <v>96</v>
      </c>
      <c r="D250" s="601" t="s">
        <v>357</v>
      </c>
      <c r="E250" s="576">
        <v>0.072</v>
      </c>
      <c r="F250" s="97"/>
      <c r="G250" s="273"/>
      <c r="H250" s="266"/>
      <c r="I250" s="274"/>
      <c r="J250" s="65">
        <v>43745</v>
      </c>
      <c r="K250" s="268"/>
      <c r="L250" s="114"/>
    </row>
    <row r="251" spans="1:12" ht="27.75" customHeight="1" thickBot="1">
      <c r="A251" s="291"/>
      <c r="B251" s="70" t="s">
        <v>287</v>
      </c>
      <c r="C251" s="608"/>
      <c r="D251" s="602"/>
      <c r="E251" s="577"/>
      <c r="F251" s="70">
        <v>5</v>
      </c>
      <c r="G251" s="79">
        <f>F251*E250</f>
        <v>0.36</v>
      </c>
      <c r="H251" s="79">
        <f aca="true" t="shared" si="9" ref="H251:H301">G251*20/100</f>
        <v>0.072</v>
      </c>
      <c r="I251" s="131">
        <f>H251+G251</f>
        <v>0.432</v>
      </c>
      <c r="J251" s="65">
        <v>43745</v>
      </c>
      <c r="K251" s="269">
        <v>111</v>
      </c>
      <c r="L251" s="114"/>
    </row>
    <row r="252" spans="1:12" ht="27.75" customHeight="1" thickBot="1">
      <c r="A252" s="291"/>
      <c r="B252" s="70" t="s">
        <v>288</v>
      </c>
      <c r="C252" s="608"/>
      <c r="D252" s="602"/>
      <c r="E252" s="577"/>
      <c r="F252" s="70">
        <v>10.5</v>
      </c>
      <c r="G252" s="79">
        <f>F252*E250</f>
        <v>0.7559999999999999</v>
      </c>
      <c r="H252" s="79">
        <f t="shared" si="9"/>
        <v>0.15119999999999997</v>
      </c>
      <c r="I252" s="131">
        <f>H252+G252</f>
        <v>0.9071999999999999</v>
      </c>
      <c r="J252" s="65">
        <v>43745</v>
      </c>
      <c r="K252" s="269">
        <v>112</v>
      </c>
      <c r="L252" s="114"/>
    </row>
    <row r="253" spans="1:12" ht="29.25" customHeight="1" thickBot="1">
      <c r="A253" s="292"/>
      <c r="B253" s="99" t="s">
        <v>289</v>
      </c>
      <c r="C253" s="609"/>
      <c r="D253" s="603"/>
      <c r="E253" s="578"/>
      <c r="F253" s="99">
        <v>23</v>
      </c>
      <c r="G253" s="270">
        <f>F253*E250</f>
        <v>1.656</v>
      </c>
      <c r="H253" s="270">
        <f t="shared" si="9"/>
        <v>0.3312</v>
      </c>
      <c r="I253" s="271">
        <f>H253+G253</f>
        <v>1.9871999999999999</v>
      </c>
      <c r="J253" s="65">
        <v>43745</v>
      </c>
      <c r="K253" s="272">
        <v>113</v>
      </c>
      <c r="L253" s="114"/>
    </row>
    <row r="254" spans="1:12" ht="30" customHeight="1" thickBot="1">
      <c r="A254" s="640">
        <v>89</v>
      </c>
      <c r="B254" s="97" t="s">
        <v>290</v>
      </c>
      <c r="C254" s="607" t="s">
        <v>96</v>
      </c>
      <c r="D254" s="601" t="s">
        <v>357</v>
      </c>
      <c r="E254" s="607">
        <v>0.072</v>
      </c>
      <c r="F254" s="97"/>
      <c r="G254" s="273"/>
      <c r="H254" s="266"/>
      <c r="I254" s="274"/>
      <c r="J254" s="65">
        <v>43745</v>
      </c>
      <c r="K254" s="268"/>
      <c r="L254" s="114"/>
    </row>
    <row r="255" spans="1:12" ht="15" customHeight="1" thickBot="1">
      <c r="A255" s="641"/>
      <c r="B255" s="70" t="s">
        <v>291</v>
      </c>
      <c r="C255" s="608"/>
      <c r="D255" s="643"/>
      <c r="E255" s="608"/>
      <c r="F255" s="70">
        <v>24</v>
      </c>
      <c r="G255" s="79">
        <f>F255*E254</f>
        <v>1.7279999999999998</v>
      </c>
      <c r="H255" s="79">
        <f t="shared" si="9"/>
        <v>0.34559999999999996</v>
      </c>
      <c r="I255" s="131">
        <f>H255+G255</f>
        <v>2.0736</v>
      </c>
      <c r="J255" s="65">
        <v>43745</v>
      </c>
      <c r="K255" s="269">
        <v>115</v>
      </c>
      <c r="L255" s="114"/>
    </row>
    <row r="256" spans="1:12" ht="45" customHeight="1" thickBot="1">
      <c r="A256" s="642"/>
      <c r="B256" s="99" t="s">
        <v>270</v>
      </c>
      <c r="C256" s="609"/>
      <c r="D256" s="644"/>
      <c r="E256" s="609"/>
      <c r="F256" s="99">
        <v>40.8</v>
      </c>
      <c r="G256" s="270">
        <f>F256*E254</f>
        <v>2.9375999999999998</v>
      </c>
      <c r="H256" s="270">
        <f t="shared" si="9"/>
        <v>0.5875199999999999</v>
      </c>
      <c r="I256" s="271">
        <f aca="true" t="shared" si="10" ref="I256:I302">H256+G256</f>
        <v>3.52512</v>
      </c>
      <c r="J256" s="65">
        <v>43745</v>
      </c>
      <c r="K256" s="272">
        <v>116</v>
      </c>
      <c r="L256" s="114"/>
    </row>
    <row r="257" spans="1:12" ht="28.5" customHeight="1" thickBot="1">
      <c r="A257" s="293">
        <v>90</v>
      </c>
      <c r="B257" s="294" t="s">
        <v>292</v>
      </c>
      <c r="C257" s="295" t="s">
        <v>96</v>
      </c>
      <c r="D257" s="601" t="s">
        <v>357</v>
      </c>
      <c r="E257" s="202">
        <v>0.072</v>
      </c>
      <c r="F257" s="295">
        <v>12</v>
      </c>
      <c r="G257" s="296">
        <f>F257*E257</f>
        <v>0.8639999999999999</v>
      </c>
      <c r="H257" s="296">
        <f t="shared" si="9"/>
        <v>0.17279999999999998</v>
      </c>
      <c r="I257" s="297">
        <f t="shared" si="10"/>
        <v>1.0368</v>
      </c>
      <c r="J257" s="65">
        <v>43745</v>
      </c>
      <c r="K257" s="298">
        <v>117</v>
      </c>
      <c r="L257" s="114"/>
    </row>
    <row r="258" spans="1:12" ht="40.5" thickBot="1">
      <c r="A258" s="640">
        <v>91</v>
      </c>
      <c r="B258" s="97" t="s">
        <v>293</v>
      </c>
      <c r="C258" s="648" t="s">
        <v>96</v>
      </c>
      <c r="D258" s="602"/>
      <c r="E258" s="607">
        <v>0.072</v>
      </c>
      <c r="F258" s="97"/>
      <c r="G258" s="273"/>
      <c r="H258" s="273"/>
      <c r="I258" s="274"/>
      <c r="J258" s="65">
        <v>43745</v>
      </c>
      <c r="K258" s="268"/>
      <c r="L258" s="114"/>
    </row>
    <row r="259" spans="1:12" ht="26.25" customHeight="1" thickBot="1">
      <c r="A259" s="641"/>
      <c r="B259" s="70" t="s">
        <v>294</v>
      </c>
      <c r="C259" s="649"/>
      <c r="D259" s="602"/>
      <c r="E259" s="608"/>
      <c r="F259" s="70">
        <v>15</v>
      </c>
      <c r="G259" s="79">
        <f>F259*E258</f>
        <v>1.0799999999999998</v>
      </c>
      <c r="H259" s="79">
        <f t="shared" si="9"/>
        <v>0.21599999999999997</v>
      </c>
      <c r="I259" s="131">
        <f>H259+G259</f>
        <v>1.2959999999999998</v>
      </c>
      <c r="J259" s="65">
        <v>43745</v>
      </c>
      <c r="K259" s="269">
        <v>118</v>
      </c>
      <c r="L259" s="114"/>
    </row>
    <row r="260" spans="1:12" ht="32.25" customHeight="1" thickBot="1">
      <c r="A260" s="642"/>
      <c r="B260" s="99" t="s">
        <v>295</v>
      </c>
      <c r="C260" s="650"/>
      <c r="D260" s="603"/>
      <c r="E260" s="609"/>
      <c r="F260" s="99">
        <v>9</v>
      </c>
      <c r="G260" s="270">
        <f>F260*E258</f>
        <v>0.6479999999999999</v>
      </c>
      <c r="H260" s="270">
        <f t="shared" si="9"/>
        <v>0.12959999999999997</v>
      </c>
      <c r="I260" s="271">
        <f>H260+G260-0.01</f>
        <v>0.7675999999999998</v>
      </c>
      <c r="J260" s="65">
        <v>43745</v>
      </c>
      <c r="K260" s="272">
        <v>119</v>
      </c>
      <c r="L260" s="114"/>
    </row>
    <row r="261" spans="1:12" ht="18" customHeight="1" thickBot="1">
      <c r="A261" s="640">
        <v>92</v>
      </c>
      <c r="B261" s="97" t="s">
        <v>296</v>
      </c>
      <c r="C261" s="648" t="s">
        <v>96</v>
      </c>
      <c r="D261" s="601" t="s">
        <v>357</v>
      </c>
      <c r="E261" s="607">
        <v>0.072</v>
      </c>
      <c r="F261" s="97"/>
      <c r="G261" s="273"/>
      <c r="H261" s="273"/>
      <c r="I261" s="274"/>
      <c r="J261" s="65">
        <v>43745</v>
      </c>
      <c r="K261" s="268"/>
      <c r="L261" s="114"/>
    </row>
    <row r="262" spans="1:12" ht="15" thickBot="1">
      <c r="A262" s="641"/>
      <c r="B262" s="70" t="s">
        <v>223</v>
      </c>
      <c r="C262" s="649"/>
      <c r="D262" s="643"/>
      <c r="E262" s="608"/>
      <c r="F262" s="70">
        <v>54</v>
      </c>
      <c r="G262" s="79">
        <f>F262*E261</f>
        <v>3.888</v>
      </c>
      <c r="H262" s="79">
        <f t="shared" si="9"/>
        <v>0.7776</v>
      </c>
      <c r="I262" s="131">
        <f t="shared" si="10"/>
        <v>4.6655999999999995</v>
      </c>
      <c r="J262" s="65">
        <v>43745</v>
      </c>
      <c r="K262" s="269">
        <v>120</v>
      </c>
      <c r="L262" s="114"/>
    </row>
    <row r="263" spans="1:12" ht="15" customHeight="1" thickBot="1">
      <c r="A263" s="641"/>
      <c r="B263" s="70" t="s">
        <v>227</v>
      </c>
      <c r="C263" s="649"/>
      <c r="D263" s="643"/>
      <c r="E263" s="608"/>
      <c r="F263" s="70">
        <v>2</v>
      </c>
      <c r="G263" s="79">
        <f>F263*E261</f>
        <v>0.144</v>
      </c>
      <c r="H263" s="79">
        <f t="shared" si="9"/>
        <v>0.0288</v>
      </c>
      <c r="I263" s="131">
        <f t="shared" si="10"/>
        <v>0.17279999999999998</v>
      </c>
      <c r="J263" s="65">
        <v>43745</v>
      </c>
      <c r="K263" s="269">
        <v>121</v>
      </c>
      <c r="L263" s="114"/>
    </row>
    <row r="264" spans="1:12" ht="18.75" customHeight="1" thickBot="1">
      <c r="A264" s="641"/>
      <c r="B264" s="70" t="s">
        <v>297</v>
      </c>
      <c r="C264" s="649"/>
      <c r="D264" s="643"/>
      <c r="E264" s="608"/>
      <c r="F264" s="70">
        <v>47.5</v>
      </c>
      <c r="G264" s="79">
        <f>F264*E261</f>
        <v>3.42</v>
      </c>
      <c r="H264" s="79">
        <f t="shared" si="9"/>
        <v>0.684</v>
      </c>
      <c r="I264" s="131">
        <f>H264+G264</f>
        <v>4.104</v>
      </c>
      <c r="J264" s="65">
        <v>43745</v>
      </c>
      <c r="K264" s="269">
        <v>122</v>
      </c>
      <c r="L264" s="114"/>
    </row>
    <row r="265" spans="1:12" ht="24" customHeight="1" thickBot="1">
      <c r="A265" s="642"/>
      <c r="B265" s="99" t="s">
        <v>228</v>
      </c>
      <c r="C265" s="650"/>
      <c r="D265" s="644"/>
      <c r="E265" s="609"/>
      <c r="F265" s="99">
        <v>0.7</v>
      </c>
      <c r="G265" s="270">
        <f>F265*E261</f>
        <v>0.05039999999999999</v>
      </c>
      <c r="H265" s="270">
        <f t="shared" si="9"/>
        <v>0.010079999999999999</v>
      </c>
      <c r="I265" s="271">
        <f t="shared" si="10"/>
        <v>0.06047999999999999</v>
      </c>
      <c r="J265" s="65">
        <v>43745</v>
      </c>
      <c r="K265" s="272">
        <v>123</v>
      </c>
      <c r="L265" s="114"/>
    </row>
    <row r="266" spans="1:12" ht="26.25" customHeight="1" thickBot="1">
      <c r="A266" s="640">
        <v>93</v>
      </c>
      <c r="B266" s="97" t="s">
        <v>298</v>
      </c>
      <c r="C266" s="607" t="s">
        <v>96</v>
      </c>
      <c r="D266" s="601" t="s">
        <v>357</v>
      </c>
      <c r="E266" s="607">
        <v>0.072</v>
      </c>
      <c r="F266" s="97"/>
      <c r="G266" s="273"/>
      <c r="H266" s="266"/>
      <c r="I266" s="274"/>
      <c r="J266" s="65">
        <v>43745</v>
      </c>
      <c r="K266" s="268"/>
      <c r="L266" s="114"/>
    </row>
    <row r="267" spans="1:12" ht="27" thickBot="1">
      <c r="A267" s="641"/>
      <c r="B267" s="70" t="s">
        <v>299</v>
      </c>
      <c r="C267" s="608"/>
      <c r="D267" s="643"/>
      <c r="E267" s="608"/>
      <c r="F267" s="70">
        <v>2.4</v>
      </c>
      <c r="G267" s="79">
        <f>F267*E266</f>
        <v>0.17279999999999998</v>
      </c>
      <c r="H267" s="79">
        <f t="shared" si="9"/>
        <v>0.034559999999999994</v>
      </c>
      <c r="I267" s="131">
        <f t="shared" si="10"/>
        <v>0.20736</v>
      </c>
      <c r="J267" s="65">
        <v>43745</v>
      </c>
      <c r="K267" s="269">
        <v>124</v>
      </c>
      <c r="L267" s="114"/>
    </row>
    <row r="268" spans="1:12" ht="24.75" customHeight="1" thickBot="1">
      <c r="A268" s="642"/>
      <c r="B268" s="99" t="s">
        <v>300</v>
      </c>
      <c r="C268" s="609"/>
      <c r="D268" s="644"/>
      <c r="E268" s="609"/>
      <c r="F268" s="99">
        <v>15</v>
      </c>
      <c r="G268" s="270">
        <f>F268*E266</f>
        <v>1.0799999999999998</v>
      </c>
      <c r="H268" s="270">
        <f t="shared" si="9"/>
        <v>0.21599999999999997</v>
      </c>
      <c r="I268" s="271">
        <f>H268+G268</f>
        <v>1.2959999999999998</v>
      </c>
      <c r="J268" s="65">
        <v>43745</v>
      </c>
      <c r="K268" s="272">
        <v>125</v>
      </c>
      <c r="L268" s="114"/>
    </row>
    <row r="269" spans="1:12" ht="18" customHeight="1" thickBot="1">
      <c r="A269" s="281">
        <v>94</v>
      </c>
      <c r="B269" s="276" t="s">
        <v>301</v>
      </c>
      <c r="C269" s="282" t="s">
        <v>96</v>
      </c>
      <c r="D269" s="638" t="s">
        <v>357</v>
      </c>
      <c r="E269" s="275">
        <v>0.072</v>
      </c>
      <c r="F269" s="276">
        <v>52.2</v>
      </c>
      <c r="G269" s="277">
        <f>F269*E269</f>
        <v>3.7584</v>
      </c>
      <c r="H269" s="277">
        <f t="shared" si="9"/>
        <v>0.75168</v>
      </c>
      <c r="I269" s="278">
        <f>H269+G269+0.01</f>
        <v>4.52008</v>
      </c>
      <c r="J269" s="65">
        <v>43745</v>
      </c>
      <c r="K269" s="280">
        <v>170</v>
      </c>
      <c r="L269" s="114"/>
    </row>
    <row r="270" spans="1:12" ht="106.5" thickBot="1">
      <c r="A270" s="281">
        <v>95</v>
      </c>
      <c r="B270" s="276" t="s">
        <v>302</v>
      </c>
      <c r="C270" s="282" t="s">
        <v>96</v>
      </c>
      <c r="D270" s="639"/>
      <c r="E270" s="275">
        <v>0.072</v>
      </c>
      <c r="F270" s="103">
        <v>48.6</v>
      </c>
      <c r="G270" s="287">
        <f>F270*E270</f>
        <v>3.4991999999999996</v>
      </c>
      <c r="H270" s="287">
        <f t="shared" si="9"/>
        <v>0.6998399999999999</v>
      </c>
      <c r="I270" s="288">
        <f t="shared" si="10"/>
        <v>4.199039999999999</v>
      </c>
      <c r="J270" s="65">
        <v>43745</v>
      </c>
      <c r="K270" s="289">
        <v>171</v>
      </c>
      <c r="L270" s="114"/>
    </row>
    <row r="271" spans="1:12" ht="40.5" thickBot="1">
      <c r="A271" s="299">
        <v>96</v>
      </c>
      <c r="B271" s="295" t="s">
        <v>303</v>
      </c>
      <c r="C271" s="300" t="s">
        <v>96</v>
      </c>
      <c r="D271" s="639"/>
      <c r="E271" s="301">
        <v>0.072</v>
      </c>
      <c r="F271" s="265">
        <v>11.4</v>
      </c>
      <c r="G271" s="253">
        <f>F271*E271</f>
        <v>0.8208</v>
      </c>
      <c r="H271" s="253">
        <f t="shared" si="9"/>
        <v>0.16416</v>
      </c>
      <c r="I271" s="254">
        <f t="shared" si="10"/>
        <v>0.98496</v>
      </c>
      <c r="J271" s="65">
        <v>43745</v>
      </c>
      <c r="K271" s="302">
        <v>172</v>
      </c>
      <c r="L271" s="114"/>
    </row>
    <row r="272" spans="1:12" ht="66.75" thickBot="1">
      <c r="A272" s="281">
        <v>97</v>
      </c>
      <c r="B272" s="276" t="s">
        <v>304</v>
      </c>
      <c r="C272" s="276" t="s">
        <v>212</v>
      </c>
      <c r="D272" s="63" t="s">
        <v>357</v>
      </c>
      <c r="E272" s="68">
        <v>0.072</v>
      </c>
      <c r="F272" s="103">
        <v>45</v>
      </c>
      <c r="G272" s="287">
        <f>F272*E272</f>
        <v>3.2399999999999998</v>
      </c>
      <c r="H272" s="287">
        <f t="shared" si="9"/>
        <v>0.648</v>
      </c>
      <c r="I272" s="288">
        <f t="shared" si="10"/>
        <v>3.888</v>
      </c>
      <c r="J272" s="65">
        <v>43745</v>
      </c>
      <c r="K272" s="289">
        <v>173</v>
      </c>
      <c r="L272" s="114"/>
    </row>
    <row r="273" spans="1:12" ht="54" thickBot="1">
      <c r="A273" s="640">
        <v>98</v>
      </c>
      <c r="B273" s="97" t="s">
        <v>305</v>
      </c>
      <c r="C273" s="607" t="s">
        <v>96</v>
      </c>
      <c r="D273" s="601" t="s">
        <v>357</v>
      </c>
      <c r="E273" s="607">
        <v>0.072</v>
      </c>
      <c r="F273" s="97"/>
      <c r="G273" s="273"/>
      <c r="H273" s="273"/>
      <c r="I273" s="274"/>
      <c r="J273" s="65"/>
      <c r="K273" s="268"/>
      <c r="L273" s="114"/>
    </row>
    <row r="274" spans="1:12" ht="40.5" thickBot="1">
      <c r="A274" s="641"/>
      <c r="B274" s="70" t="s">
        <v>306</v>
      </c>
      <c r="C274" s="608"/>
      <c r="D274" s="643"/>
      <c r="E274" s="608"/>
      <c r="F274" s="385">
        <v>27</v>
      </c>
      <c r="G274" s="371">
        <f>F274*E273</f>
        <v>1.944</v>
      </c>
      <c r="H274" s="371">
        <f t="shared" si="9"/>
        <v>0.3888</v>
      </c>
      <c r="I274" s="373">
        <f>H274+G274</f>
        <v>2.3327999999999998</v>
      </c>
      <c r="J274" s="65">
        <v>43745</v>
      </c>
      <c r="K274" s="401">
        <v>174</v>
      </c>
      <c r="L274" s="114"/>
    </row>
    <row r="275" spans="1:12" ht="21.75" customHeight="1" thickBot="1">
      <c r="A275" s="642"/>
      <c r="B275" s="99" t="s">
        <v>270</v>
      </c>
      <c r="C275" s="609"/>
      <c r="D275" s="644"/>
      <c r="E275" s="609"/>
      <c r="F275" s="402">
        <v>52.2</v>
      </c>
      <c r="G275" s="372">
        <f>F275*E273</f>
        <v>3.7584</v>
      </c>
      <c r="H275" s="372">
        <f t="shared" si="9"/>
        <v>0.75168</v>
      </c>
      <c r="I275" s="374">
        <f>H275+G275+0.01</f>
        <v>4.52008</v>
      </c>
      <c r="J275" s="65">
        <v>43745</v>
      </c>
      <c r="K275" s="403">
        <v>175</v>
      </c>
      <c r="L275" s="114"/>
    </row>
    <row r="276" spans="1:12" ht="39" customHeight="1" thickBot="1">
      <c r="A276" s="292">
        <v>99</v>
      </c>
      <c r="B276" s="309" t="s">
        <v>307</v>
      </c>
      <c r="C276" s="310" t="s">
        <v>308</v>
      </c>
      <c r="D276" s="638" t="s">
        <v>357</v>
      </c>
      <c r="E276" s="311">
        <v>0.072</v>
      </c>
      <c r="F276" s="312">
        <v>69.6</v>
      </c>
      <c r="G276" s="313">
        <v>5.72</v>
      </c>
      <c r="H276" s="313">
        <f t="shared" si="9"/>
        <v>1.144</v>
      </c>
      <c r="I276" s="313">
        <f>H276+G276</f>
        <v>6.864</v>
      </c>
      <c r="J276" s="65">
        <v>43745</v>
      </c>
      <c r="K276" s="310">
        <v>312</v>
      </c>
      <c r="L276" s="114"/>
    </row>
    <row r="277" spans="1:12" ht="27.75" customHeight="1" thickBot="1">
      <c r="A277" s="196">
        <v>100</v>
      </c>
      <c r="B277" s="197" t="s">
        <v>309</v>
      </c>
      <c r="C277" s="193" t="s">
        <v>308</v>
      </c>
      <c r="D277" s="602"/>
      <c r="E277" s="231">
        <v>0.072</v>
      </c>
      <c r="F277" s="306">
        <v>76.2</v>
      </c>
      <c r="G277" s="307">
        <v>6.21</v>
      </c>
      <c r="H277" s="308">
        <f t="shared" si="9"/>
        <v>1.242</v>
      </c>
      <c r="I277" s="308">
        <v>7.45</v>
      </c>
      <c r="J277" s="65">
        <v>43745</v>
      </c>
      <c r="K277" s="195">
        <v>314</v>
      </c>
      <c r="L277" s="114"/>
    </row>
    <row r="278" spans="1:12" ht="39.75" thickBot="1">
      <c r="A278" s="281">
        <v>101</v>
      </c>
      <c r="B278" s="303" t="s">
        <v>310</v>
      </c>
      <c r="C278" s="303" t="s">
        <v>311</v>
      </c>
      <c r="D278" s="63" t="s">
        <v>357</v>
      </c>
      <c r="E278" s="68">
        <v>0.072</v>
      </c>
      <c r="F278" s="303">
        <v>37.2</v>
      </c>
      <c r="G278" s="304">
        <f>F278*E278</f>
        <v>2.6784</v>
      </c>
      <c r="H278" s="277">
        <f t="shared" si="9"/>
        <v>0.5356799999999999</v>
      </c>
      <c r="I278" s="278">
        <f t="shared" si="10"/>
        <v>3.21408</v>
      </c>
      <c r="J278" s="65">
        <v>43745</v>
      </c>
      <c r="K278" s="305">
        <v>380</v>
      </c>
      <c r="L278" s="114"/>
    </row>
    <row r="279" spans="1:12" ht="37.5" customHeight="1" thickBot="1">
      <c r="A279" s="281">
        <v>102</v>
      </c>
      <c r="B279" s="303" t="s">
        <v>342</v>
      </c>
      <c r="C279" s="303" t="s">
        <v>215</v>
      </c>
      <c r="D279" s="63" t="s">
        <v>357</v>
      </c>
      <c r="E279" s="68">
        <v>0.072</v>
      </c>
      <c r="F279" s="314">
        <v>42</v>
      </c>
      <c r="G279" s="304">
        <f>F279*E279</f>
        <v>3.0239999999999996</v>
      </c>
      <c r="H279" s="277">
        <f t="shared" si="9"/>
        <v>0.6047999999999999</v>
      </c>
      <c r="I279" s="278">
        <f t="shared" si="10"/>
        <v>3.6287999999999996</v>
      </c>
      <c r="J279" s="65">
        <v>43745</v>
      </c>
      <c r="K279" s="305">
        <v>381</v>
      </c>
      <c r="L279" s="114"/>
    </row>
    <row r="280" spans="1:12" ht="39" customHeight="1" thickBot="1">
      <c r="A280" s="281">
        <v>103</v>
      </c>
      <c r="B280" s="303" t="s">
        <v>312</v>
      </c>
      <c r="C280" s="303" t="s">
        <v>215</v>
      </c>
      <c r="D280" s="63" t="s">
        <v>357</v>
      </c>
      <c r="E280" s="68">
        <v>0.072</v>
      </c>
      <c r="F280" s="303">
        <v>5.4</v>
      </c>
      <c r="G280" s="304">
        <f>F280*E280</f>
        <v>0.3888</v>
      </c>
      <c r="H280" s="277">
        <f t="shared" si="9"/>
        <v>0.07776</v>
      </c>
      <c r="I280" s="278">
        <f t="shared" si="10"/>
        <v>0.46656</v>
      </c>
      <c r="J280" s="65">
        <v>43745</v>
      </c>
      <c r="K280" s="305"/>
      <c r="L280" s="114" t="s">
        <v>314</v>
      </c>
    </row>
    <row r="281" spans="1:12" ht="27" thickBot="1">
      <c r="A281" s="655">
        <v>104</v>
      </c>
      <c r="B281" s="315" t="s">
        <v>313</v>
      </c>
      <c r="C281" s="658" t="s">
        <v>174</v>
      </c>
      <c r="D281" s="601" t="s">
        <v>357</v>
      </c>
      <c r="E281" s="658">
        <v>0.072</v>
      </c>
      <c r="F281" s="316"/>
      <c r="G281" s="62"/>
      <c r="H281" s="61"/>
      <c r="I281" s="148"/>
      <c r="J281" s="65">
        <v>43745</v>
      </c>
      <c r="K281" s="244"/>
      <c r="L281" s="114"/>
    </row>
    <row r="282" spans="1:12" ht="19.5" customHeight="1" thickBot="1">
      <c r="A282" s="656"/>
      <c r="B282" s="120" t="s">
        <v>316</v>
      </c>
      <c r="C282" s="616"/>
      <c r="D282" s="643"/>
      <c r="E282" s="616"/>
      <c r="F282" s="105">
        <v>117.6</v>
      </c>
      <c r="G282" s="107">
        <f>F282*E281</f>
        <v>8.467199999999998</v>
      </c>
      <c r="H282" s="79">
        <f t="shared" si="9"/>
        <v>1.6934399999999996</v>
      </c>
      <c r="I282" s="131">
        <f t="shared" si="10"/>
        <v>10.160639999999997</v>
      </c>
      <c r="J282" s="65">
        <v>43745</v>
      </c>
      <c r="K282" s="653"/>
      <c r="L282" s="114" t="s">
        <v>315</v>
      </c>
    </row>
    <row r="283" spans="1:12" ht="13.5" customHeight="1" thickBot="1">
      <c r="A283" s="656"/>
      <c r="B283" s="120" t="s">
        <v>317</v>
      </c>
      <c r="C283" s="616"/>
      <c r="D283" s="643"/>
      <c r="E283" s="616"/>
      <c r="F283" s="105">
        <v>34.8</v>
      </c>
      <c r="G283" s="107">
        <f>F283*E281</f>
        <v>2.5056</v>
      </c>
      <c r="H283" s="79">
        <f t="shared" si="9"/>
        <v>0.5011199999999999</v>
      </c>
      <c r="I283" s="131">
        <f t="shared" si="10"/>
        <v>3.0067199999999996</v>
      </c>
      <c r="J283" s="65">
        <v>43745</v>
      </c>
      <c r="K283" s="653"/>
      <c r="L283" s="114"/>
    </row>
    <row r="284" spans="1:12" ht="13.5" customHeight="1" thickBot="1">
      <c r="A284" s="656"/>
      <c r="B284" s="120" t="s">
        <v>318</v>
      </c>
      <c r="C284" s="616"/>
      <c r="D284" s="643"/>
      <c r="E284" s="616"/>
      <c r="F284" s="105">
        <v>141.6</v>
      </c>
      <c r="G284" s="107">
        <f>F284*E281</f>
        <v>10.195199999999998</v>
      </c>
      <c r="H284" s="79">
        <f t="shared" si="9"/>
        <v>2.0390399999999995</v>
      </c>
      <c r="I284" s="131">
        <f t="shared" si="10"/>
        <v>12.234239999999998</v>
      </c>
      <c r="J284" s="65">
        <v>43745</v>
      </c>
      <c r="K284" s="653"/>
      <c r="L284" s="114"/>
    </row>
    <row r="285" spans="1:12" ht="13.5" customHeight="1" thickBot="1">
      <c r="A285" s="657"/>
      <c r="B285" s="317" t="s">
        <v>319</v>
      </c>
      <c r="C285" s="617"/>
      <c r="D285" s="644"/>
      <c r="E285" s="617"/>
      <c r="F285" s="98">
        <v>42.6</v>
      </c>
      <c r="G285" s="318">
        <f>F285*E281</f>
        <v>3.0671999999999997</v>
      </c>
      <c r="H285" s="270">
        <f t="shared" si="9"/>
        <v>0.61344</v>
      </c>
      <c r="I285" s="271">
        <f t="shared" si="10"/>
        <v>3.6806399999999995</v>
      </c>
      <c r="J285" s="65">
        <v>43745</v>
      </c>
      <c r="K285" s="654"/>
      <c r="L285" s="114"/>
    </row>
    <row r="286" spans="1:12" ht="14.25" customHeight="1" thickBot="1">
      <c r="A286" s="196">
        <v>105</v>
      </c>
      <c r="B286" s="197" t="s">
        <v>320</v>
      </c>
      <c r="C286" s="232" t="s">
        <v>179</v>
      </c>
      <c r="D286" s="206" t="s">
        <v>348</v>
      </c>
      <c r="E286" s="203">
        <v>0.072</v>
      </c>
      <c r="F286" s="135">
        <v>6.6</v>
      </c>
      <c r="G286" s="320">
        <f>F286*E286</f>
        <v>0.47519999999999996</v>
      </c>
      <c r="H286" s="285">
        <f t="shared" si="9"/>
        <v>0.09504</v>
      </c>
      <c r="I286" s="286">
        <f t="shared" si="10"/>
        <v>0.57024</v>
      </c>
      <c r="J286" s="65">
        <v>43745</v>
      </c>
      <c r="K286" s="135"/>
      <c r="L286" s="114"/>
    </row>
    <row r="287" spans="1:12" ht="16.5" customHeight="1" thickBot="1">
      <c r="A287" s="645">
        <v>106</v>
      </c>
      <c r="B287" s="321" t="s">
        <v>343</v>
      </c>
      <c r="C287" s="632" t="s">
        <v>179</v>
      </c>
      <c r="D287" s="601" t="s">
        <v>357</v>
      </c>
      <c r="E287" s="632">
        <v>0.072</v>
      </c>
      <c r="F287" s="322"/>
      <c r="G287" s="323"/>
      <c r="H287" s="322"/>
      <c r="I287" s="324"/>
      <c r="J287" s="65">
        <v>43745</v>
      </c>
      <c r="K287" s="325"/>
      <c r="L287" s="114" t="s">
        <v>321</v>
      </c>
    </row>
    <row r="288" spans="1:12" ht="15" customHeight="1" thickBot="1">
      <c r="A288" s="646"/>
      <c r="B288" s="319" t="s">
        <v>322</v>
      </c>
      <c r="C288" s="633"/>
      <c r="D288" s="643"/>
      <c r="E288" s="633"/>
      <c r="F288" s="105">
        <v>7.2</v>
      </c>
      <c r="G288" s="107">
        <f>F288*E287</f>
        <v>0.5184</v>
      </c>
      <c r="H288" s="79">
        <f t="shared" si="9"/>
        <v>0.10367999999999998</v>
      </c>
      <c r="I288" s="131">
        <f t="shared" si="10"/>
        <v>0.62208</v>
      </c>
      <c r="J288" s="65">
        <v>43745</v>
      </c>
      <c r="K288" s="326"/>
      <c r="L288" s="114" t="s">
        <v>325</v>
      </c>
    </row>
    <row r="289" spans="1:12" ht="15.75" customHeight="1" thickBot="1">
      <c r="A289" s="646"/>
      <c r="B289" s="319" t="s">
        <v>323</v>
      </c>
      <c r="C289" s="633"/>
      <c r="D289" s="643"/>
      <c r="E289" s="633"/>
      <c r="F289" s="109">
        <v>9</v>
      </c>
      <c r="G289" s="107">
        <f>F289*E287</f>
        <v>0.6479999999999999</v>
      </c>
      <c r="H289" s="79">
        <f t="shared" si="9"/>
        <v>0.12959999999999997</v>
      </c>
      <c r="I289" s="131">
        <f t="shared" si="10"/>
        <v>0.7775999999999998</v>
      </c>
      <c r="J289" s="65">
        <v>43745</v>
      </c>
      <c r="K289" s="326"/>
      <c r="L289" s="114"/>
    </row>
    <row r="290" spans="1:12" ht="13.5" customHeight="1" thickBot="1">
      <c r="A290" s="647"/>
      <c r="B290" s="327" t="s">
        <v>324</v>
      </c>
      <c r="C290" s="634"/>
      <c r="D290" s="644"/>
      <c r="E290" s="634"/>
      <c r="F290" s="95">
        <v>4.8</v>
      </c>
      <c r="G290" s="318">
        <f>F290*E287</f>
        <v>0.34559999999999996</v>
      </c>
      <c r="H290" s="270">
        <f t="shared" si="9"/>
        <v>0.06911999999999999</v>
      </c>
      <c r="I290" s="271">
        <f t="shared" si="10"/>
        <v>0.41472</v>
      </c>
      <c r="J290" s="65">
        <v>43745</v>
      </c>
      <c r="K290" s="328"/>
      <c r="L290" s="114"/>
    </row>
    <row r="291" spans="1:12" ht="12.75" customHeight="1" thickBot="1">
      <c r="A291" s="645">
        <v>107</v>
      </c>
      <c r="B291" s="315" t="s">
        <v>328</v>
      </c>
      <c r="C291" s="632" t="s">
        <v>179</v>
      </c>
      <c r="D291" s="601" t="s">
        <v>357</v>
      </c>
      <c r="E291" s="632">
        <v>0.072</v>
      </c>
      <c r="F291" s="322"/>
      <c r="G291" s="323"/>
      <c r="H291" s="322"/>
      <c r="I291" s="324"/>
      <c r="J291" s="65">
        <v>43745</v>
      </c>
      <c r="K291" s="325"/>
      <c r="L291" s="114"/>
    </row>
    <row r="292" spans="1:12" ht="20.25" customHeight="1" thickBot="1">
      <c r="A292" s="646"/>
      <c r="B292" s="110" t="s">
        <v>326</v>
      </c>
      <c r="C292" s="633"/>
      <c r="D292" s="643"/>
      <c r="E292" s="633"/>
      <c r="F292" s="106">
        <v>10.8</v>
      </c>
      <c r="G292" s="107">
        <f>F292*E291</f>
        <v>0.7776</v>
      </c>
      <c r="H292" s="79">
        <f t="shared" si="9"/>
        <v>0.15552</v>
      </c>
      <c r="I292" s="131">
        <f t="shared" si="10"/>
        <v>0.93312</v>
      </c>
      <c r="J292" s="65">
        <v>43745</v>
      </c>
      <c r="K292" s="329" t="s">
        <v>329</v>
      </c>
      <c r="L292" s="114"/>
    </row>
    <row r="293" spans="1:12" ht="15.75" customHeight="1" thickBot="1">
      <c r="A293" s="647"/>
      <c r="B293" s="330" t="s">
        <v>327</v>
      </c>
      <c r="C293" s="634"/>
      <c r="D293" s="644"/>
      <c r="E293" s="634"/>
      <c r="F293" s="95">
        <v>19.2</v>
      </c>
      <c r="G293" s="318">
        <f>F293*E291</f>
        <v>1.3823999999999999</v>
      </c>
      <c r="H293" s="270">
        <f t="shared" si="9"/>
        <v>0.27647999999999995</v>
      </c>
      <c r="I293" s="271">
        <f t="shared" si="10"/>
        <v>1.65888</v>
      </c>
      <c r="J293" s="65">
        <v>43745</v>
      </c>
      <c r="K293" s="328"/>
      <c r="L293" s="114"/>
    </row>
    <row r="294" spans="1:12" ht="39" customHeight="1" thickBot="1">
      <c r="A294" s="331">
        <v>108</v>
      </c>
      <c r="B294" s="276" t="s">
        <v>330</v>
      </c>
      <c r="C294" s="332" t="s">
        <v>179</v>
      </c>
      <c r="D294" s="63" t="s">
        <v>357</v>
      </c>
      <c r="E294" s="68">
        <v>0.072</v>
      </c>
      <c r="F294" s="333">
        <v>32.4</v>
      </c>
      <c r="G294" s="334">
        <f>F294*E294</f>
        <v>2.3327999999999998</v>
      </c>
      <c r="H294" s="277">
        <f t="shared" si="9"/>
        <v>0.4665599999999999</v>
      </c>
      <c r="I294" s="278">
        <f t="shared" si="10"/>
        <v>2.7993599999999996</v>
      </c>
      <c r="J294" s="65">
        <v>43745</v>
      </c>
      <c r="K294" s="335"/>
      <c r="L294" s="114"/>
    </row>
    <row r="295" spans="1:12" ht="35.25" customHeight="1" thickBot="1">
      <c r="A295" s="331">
        <v>109</v>
      </c>
      <c r="B295" s="303" t="s">
        <v>332</v>
      </c>
      <c r="C295" s="332" t="s">
        <v>179</v>
      </c>
      <c r="D295" s="63" t="s">
        <v>357</v>
      </c>
      <c r="E295" s="68">
        <v>0.072</v>
      </c>
      <c r="F295" s="336">
        <v>17.4</v>
      </c>
      <c r="G295" s="337">
        <f>F295*E295</f>
        <v>1.2528</v>
      </c>
      <c r="H295" s="287">
        <f t="shared" si="9"/>
        <v>0.25055999999999995</v>
      </c>
      <c r="I295" s="288">
        <f t="shared" si="10"/>
        <v>1.5033599999999998</v>
      </c>
      <c r="J295" s="65">
        <v>43745</v>
      </c>
      <c r="K295" s="338" t="s">
        <v>331</v>
      </c>
      <c r="L295" s="114"/>
    </row>
    <row r="296" spans="1:12" ht="39.75" thickBot="1">
      <c r="A296" s="331">
        <v>110</v>
      </c>
      <c r="B296" s="303" t="s">
        <v>334</v>
      </c>
      <c r="C296" s="332" t="s">
        <v>179</v>
      </c>
      <c r="D296" s="63" t="s">
        <v>357</v>
      </c>
      <c r="E296" s="68">
        <v>0.072</v>
      </c>
      <c r="F296" s="333">
        <v>5.4</v>
      </c>
      <c r="G296" s="334">
        <f>F296*E296</f>
        <v>0.3888</v>
      </c>
      <c r="H296" s="277">
        <f t="shared" si="9"/>
        <v>0.07776</v>
      </c>
      <c r="I296" s="278">
        <f t="shared" si="10"/>
        <v>0.46656</v>
      </c>
      <c r="J296" s="65">
        <v>43745</v>
      </c>
      <c r="K296" s="338" t="s">
        <v>333</v>
      </c>
      <c r="L296" s="114"/>
    </row>
    <row r="297" spans="1:12" ht="54" thickBot="1">
      <c r="A297" s="629">
        <v>111</v>
      </c>
      <c r="B297" s="97" t="s">
        <v>336</v>
      </c>
      <c r="C297" s="632" t="s">
        <v>179</v>
      </c>
      <c r="D297" s="601" t="s">
        <v>357</v>
      </c>
      <c r="E297" s="635">
        <v>0.072</v>
      </c>
      <c r="F297" s="322"/>
      <c r="G297" s="323"/>
      <c r="H297" s="322"/>
      <c r="I297" s="324"/>
      <c r="J297" s="65"/>
      <c r="K297" s="339" t="s">
        <v>335</v>
      </c>
      <c r="L297" s="114"/>
    </row>
    <row r="298" spans="1:12" ht="16.5" customHeight="1" thickBot="1">
      <c r="A298" s="630"/>
      <c r="B298" s="108" t="s">
        <v>337</v>
      </c>
      <c r="C298" s="633"/>
      <c r="D298" s="602"/>
      <c r="E298" s="636"/>
      <c r="F298" s="106">
        <v>45.6</v>
      </c>
      <c r="G298" s="107">
        <f>F298*E297</f>
        <v>3.2832</v>
      </c>
      <c r="H298" s="79">
        <f t="shared" si="9"/>
        <v>0.65664</v>
      </c>
      <c r="I298" s="131">
        <f t="shared" si="10"/>
        <v>3.93984</v>
      </c>
      <c r="J298" s="65">
        <v>43745</v>
      </c>
      <c r="K298" s="340" t="s">
        <v>341</v>
      </c>
      <c r="L298" s="114"/>
    </row>
    <row r="299" spans="1:12" ht="14.25" customHeight="1" thickBot="1">
      <c r="A299" s="630"/>
      <c r="B299" s="108" t="s">
        <v>338</v>
      </c>
      <c r="C299" s="633"/>
      <c r="D299" s="602"/>
      <c r="E299" s="636"/>
      <c r="F299" s="106">
        <v>21.6</v>
      </c>
      <c r="G299" s="107">
        <f>F299*E297</f>
        <v>1.5552</v>
      </c>
      <c r="H299" s="79">
        <f t="shared" si="9"/>
        <v>0.31104</v>
      </c>
      <c r="I299" s="131">
        <f t="shared" si="10"/>
        <v>1.86624</v>
      </c>
      <c r="J299" s="65">
        <v>43745</v>
      </c>
      <c r="K299" s="326"/>
      <c r="L299" s="114"/>
    </row>
    <row r="300" spans="1:12" ht="14.25" customHeight="1" thickBot="1">
      <c r="A300" s="630"/>
      <c r="B300" s="108" t="s">
        <v>339</v>
      </c>
      <c r="C300" s="633"/>
      <c r="D300" s="602"/>
      <c r="E300" s="636"/>
      <c r="F300" s="111">
        <v>54</v>
      </c>
      <c r="G300" s="107">
        <f>F300*E297</f>
        <v>3.888</v>
      </c>
      <c r="H300" s="79">
        <f t="shared" si="9"/>
        <v>0.7776</v>
      </c>
      <c r="I300" s="131">
        <f t="shared" si="10"/>
        <v>4.6655999999999995</v>
      </c>
      <c r="J300" s="65">
        <v>43745</v>
      </c>
      <c r="K300" s="326"/>
      <c r="L300" s="114"/>
    </row>
    <row r="301" spans="1:12" ht="15.75" customHeight="1" thickBot="1">
      <c r="A301" s="631"/>
      <c r="B301" s="341" t="s">
        <v>340</v>
      </c>
      <c r="C301" s="634"/>
      <c r="D301" s="602"/>
      <c r="E301" s="637"/>
      <c r="F301" s="95">
        <v>74.4</v>
      </c>
      <c r="G301" s="318">
        <f>F301*E297</f>
        <v>5.3568</v>
      </c>
      <c r="H301" s="270">
        <f t="shared" si="9"/>
        <v>1.0713599999999999</v>
      </c>
      <c r="I301" s="271">
        <f t="shared" si="10"/>
        <v>6.42816</v>
      </c>
      <c r="J301" s="65">
        <v>43745</v>
      </c>
      <c r="K301" s="328"/>
      <c r="L301" s="114"/>
    </row>
    <row r="302" spans="1:12" ht="14.25" customHeight="1" thickBot="1">
      <c r="A302" s="331">
        <v>112</v>
      </c>
      <c r="B302" s="342" t="s">
        <v>344</v>
      </c>
      <c r="C302" s="332" t="s">
        <v>15</v>
      </c>
      <c r="D302" s="603"/>
      <c r="E302" s="68">
        <v>0.072</v>
      </c>
      <c r="F302" s="333">
        <v>60</v>
      </c>
      <c r="G302" s="334">
        <f>E302*F302</f>
        <v>4.319999999999999</v>
      </c>
      <c r="H302" s="333">
        <f>G302*20/100</f>
        <v>0.8639999999999999</v>
      </c>
      <c r="I302" s="343">
        <f t="shared" si="10"/>
        <v>5.183999999999999</v>
      </c>
      <c r="J302" s="65">
        <v>43745</v>
      </c>
      <c r="K302" s="335"/>
      <c r="L302" s="114"/>
    </row>
    <row r="303" spans="1:12" ht="25.5" customHeight="1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1:12" ht="14.25">
      <c r="A304" s="114"/>
      <c r="B304" s="112" t="s">
        <v>44</v>
      </c>
      <c r="D304" s="114"/>
      <c r="E304" s="112" t="s">
        <v>354</v>
      </c>
      <c r="F304" s="114"/>
      <c r="G304" s="114"/>
      <c r="H304" s="114"/>
      <c r="I304" s="114"/>
      <c r="J304" s="114"/>
      <c r="K304" s="114"/>
      <c r="L304" s="2"/>
    </row>
    <row r="305" ht="14.25">
      <c r="L305" s="2"/>
    </row>
  </sheetData>
  <sheetProtection/>
  <mergeCells count="366">
    <mergeCell ref="A8:K8"/>
    <mergeCell ref="A9:K9"/>
    <mergeCell ref="A10:K10"/>
    <mergeCell ref="A12:B12"/>
    <mergeCell ref="C12:K13"/>
    <mergeCell ref="C14:K15"/>
    <mergeCell ref="H2:K2"/>
    <mergeCell ref="H3:J3"/>
    <mergeCell ref="H4:K4"/>
    <mergeCell ref="H5:K5"/>
    <mergeCell ref="H6:K6"/>
    <mergeCell ref="A7:K7"/>
    <mergeCell ref="H16:H17"/>
    <mergeCell ref="I16:I17"/>
    <mergeCell ref="J16:J17"/>
    <mergeCell ref="K16:K17"/>
    <mergeCell ref="A19:A23"/>
    <mergeCell ref="B19:B23"/>
    <mergeCell ref="C19:C23"/>
    <mergeCell ref="E19:E23"/>
    <mergeCell ref="F19:F23"/>
    <mergeCell ref="A16:A17"/>
    <mergeCell ref="B16:B17"/>
    <mergeCell ref="C16:C17"/>
    <mergeCell ref="D16:D17"/>
    <mergeCell ref="F16:F17"/>
    <mergeCell ref="G16:G17"/>
    <mergeCell ref="I24:I26"/>
    <mergeCell ref="J24:J26"/>
    <mergeCell ref="K24:K26"/>
    <mergeCell ref="G19:G23"/>
    <mergeCell ref="H19:H23"/>
    <mergeCell ref="I19:I23"/>
    <mergeCell ref="J19:J23"/>
    <mergeCell ref="K19:K23"/>
    <mergeCell ref="A36:K36"/>
    <mergeCell ref="A24:A26"/>
    <mergeCell ref="B24:B26"/>
    <mergeCell ref="C24:C26"/>
    <mergeCell ref="D24:D26"/>
    <mergeCell ref="E24:E26"/>
    <mergeCell ref="F24:F26"/>
    <mergeCell ref="G24:G26"/>
    <mergeCell ref="H24:H26"/>
    <mergeCell ref="D19:D23"/>
    <mergeCell ref="A37:K37"/>
    <mergeCell ref="A38:K38"/>
    <mergeCell ref="A39:K39"/>
    <mergeCell ref="A41:B41"/>
    <mergeCell ref="C41:K42"/>
    <mergeCell ref="A27:I27"/>
    <mergeCell ref="H28:K28"/>
    <mergeCell ref="H31:J31"/>
    <mergeCell ref="H32:K32"/>
    <mergeCell ref="H33:K33"/>
    <mergeCell ref="H34:K34"/>
    <mergeCell ref="C43:K44"/>
    <mergeCell ref="A45:A46"/>
    <mergeCell ref="B45:B46"/>
    <mergeCell ref="C45:C46"/>
    <mergeCell ref="D45:D46"/>
    <mergeCell ref="F45:F46"/>
    <mergeCell ref="G45:G46"/>
    <mergeCell ref="H45:H46"/>
    <mergeCell ref="I45:I46"/>
    <mergeCell ref="J45:J46"/>
    <mergeCell ref="G60:G62"/>
    <mergeCell ref="H60:H62"/>
    <mergeCell ref="I60:I62"/>
    <mergeCell ref="K60:K62"/>
    <mergeCell ref="K45:K46"/>
    <mergeCell ref="A48:A53"/>
    <mergeCell ref="D48:D53"/>
    <mergeCell ref="C49:C51"/>
    <mergeCell ref="C52:C53"/>
    <mergeCell ref="A55:A57"/>
    <mergeCell ref="C55:C57"/>
    <mergeCell ref="D55:D57"/>
    <mergeCell ref="A60:A62"/>
    <mergeCell ref="B60:B62"/>
    <mergeCell ref="C60:C62"/>
    <mergeCell ref="D60:D62"/>
    <mergeCell ref="E60:E62"/>
    <mergeCell ref="F60:F62"/>
    <mergeCell ref="A58:A59"/>
    <mergeCell ref="B58:B59"/>
    <mergeCell ref="C58:C59"/>
    <mergeCell ref="D58:D59"/>
    <mergeCell ref="E58:E59"/>
    <mergeCell ref="F58:F59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A70:A73"/>
    <mergeCell ref="C70:C73"/>
    <mergeCell ref="D70:D73"/>
    <mergeCell ref="E71:E73"/>
    <mergeCell ref="G66:G67"/>
    <mergeCell ref="H66:H67"/>
    <mergeCell ref="I66:I67"/>
    <mergeCell ref="K66:K67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G68:G69"/>
    <mergeCell ref="H68:H69"/>
    <mergeCell ref="I68:I69"/>
    <mergeCell ref="K68:K69"/>
    <mergeCell ref="A82:A85"/>
    <mergeCell ref="B82:B83"/>
    <mergeCell ref="D82:D85"/>
    <mergeCell ref="E82:E83"/>
    <mergeCell ref="F82:F83"/>
    <mergeCell ref="A90:A92"/>
    <mergeCell ref="B90:B92"/>
    <mergeCell ref="C90:C92"/>
    <mergeCell ref="E90:E92"/>
    <mergeCell ref="F90:F92"/>
    <mergeCell ref="A86:A88"/>
    <mergeCell ref="C86:C88"/>
    <mergeCell ref="C82:C85"/>
    <mergeCell ref="D86:D88"/>
    <mergeCell ref="A78:A80"/>
    <mergeCell ref="C78:C79"/>
    <mergeCell ref="D78:D81"/>
    <mergeCell ref="E78:E79"/>
    <mergeCell ref="F78:F79"/>
    <mergeCell ref="A74:A77"/>
    <mergeCell ref="B74:B77"/>
    <mergeCell ref="C74:C77"/>
    <mergeCell ref="D74:D77"/>
    <mergeCell ref="E74:E77"/>
    <mergeCell ref="F74:F77"/>
    <mergeCell ref="B78:B81"/>
    <mergeCell ref="A121:A123"/>
    <mergeCell ref="C122:C123"/>
    <mergeCell ref="E122:E123"/>
    <mergeCell ref="G93:G95"/>
    <mergeCell ref="H93:H95"/>
    <mergeCell ref="I93:I95"/>
    <mergeCell ref="K93:K95"/>
    <mergeCell ref="A96:A97"/>
    <mergeCell ref="B96:B97"/>
    <mergeCell ref="C96:C97"/>
    <mergeCell ref="D96:D97"/>
    <mergeCell ref="E96:E97"/>
    <mergeCell ref="F96:F97"/>
    <mergeCell ref="A93:A95"/>
    <mergeCell ref="B93:B95"/>
    <mergeCell ref="C93:C95"/>
    <mergeCell ref="D93:D95"/>
    <mergeCell ref="E93:E95"/>
    <mergeCell ref="F93:F95"/>
    <mergeCell ref="G96:G97"/>
    <mergeCell ref="H96:H97"/>
    <mergeCell ref="I96:I97"/>
    <mergeCell ref="K96:K97"/>
    <mergeCell ref="A106:A111"/>
    <mergeCell ref="A112:A119"/>
    <mergeCell ref="D112:D119"/>
    <mergeCell ref="C113:C119"/>
    <mergeCell ref="E113:E119"/>
    <mergeCell ref="D98:D100"/>
    <mergeCell ref="A101:A105"/>
    <mergeCell ref="D101:D105"/>
    <mergeCell ref="C102:C105"/>
    <mergeCell ref="E102:E105"/>
    <mergeCell ref="A128:A130"/>
    <mergeCell ref="D128:D130"/>
    <mergeCell ref="C129:C130"/>
    <mergeCell ref="E129:E130"/>
    <mergeCell ref="A131:A133"/>
    <mergeCell ref="D131:D133"/>
    <mergeCell ref="C132:C133"/>
    <mergeCell ref="E132:E133"/>
    <mergeCell ref="A124:A126"/>
    <mergeCell ref="D124:D127"/>
    <mergeCell ref="C125:C126"/>
    <mergeCell ref="E125:E126"/>
    <mergeCell ref="A149:A152"/>
    <mergeCell ref="D149:D152"/>
    <mergeCell ref="C150:C152"/>
    <mergeCell ref="E150:E152"/>
    <mergeCell ref="A154:A156"/>
    <mergeCell ref="D154:D156"/>
    <mergeCell ref="E135:E136"/>
    <mergeCell ref="D144:D146"/>
    <mergeCell ref="D140:D143"/>
    <mergeCell ref="C154:C156"/>
    <mergeCell ref="A163:A165"/>
    <mergeCell ref="D163:D165"/>
    <mergeCell ref="C164:C165"/>
    <mergeCell ref="E164:E165"/>
    <mergeCell ref="A166:A168"/>
    <mergeCell ref="C167:C168"/>
    <mergeCell ref="D167:D168"/>
    <mergeCell ref="E167:E168"/>
    <mergeCell ref="A160:A162"/>
    <mergeCell ref="C161:C162"/>
    <mergeCell ref="E161:E162"/>
    <mergeCell ref="D160:D162"/>
    <mergeCell ref="A178:A182"/>
    <mergeCell ref="C178:C182"/>
    <mergeCell ref="E178:E182"/>
    <mergeCell ref="A184:A188"/>
    <mergeCell ref="C184:C188"/>
    <mergeCell ref="D184:D188"/>
    <mergeCell ref="E184:E188"/>
    <mergeCell ref="D178:D182"/>
    <mergeCell ref="A169:A172"/>
    <mergeCell ref="D169:D172"/>
    <mergeCell ref="C170:C172"/>
    <mergeCell ref="E170:E172"/>
    <mergeCell ref="D175:D176"/>
    <mergeCell ref="A205:A207"/>
    <mergeCell ref="C205:C207"/>
    <mergeCell ref="E205:E207"/>
    <mergeCell ref="A208:A212"/>
    <mergeCell ref="C208:C211"/>
    <mergeCell ref="D208:D212"/>
    <mergeCell ref="E208:E212"/>
    <mergeCell ref="A189:A193"/>
    <mergeCell ref="C189:C193"/>
    <mergeCell ref="D189:D193"/>
    <mergeCell ref="E189:E193"/>
    <mergeCell ref="D194:D198"/>
    <mergeCell ref="A199:A203"/>
    <mergeCell ref="C199:C203"/>
    <mergeCell ref="D199:D203"/>
    <mergeCell ref="E199:E203"/>
    <mergeCell ref="D204:D207"/>
    <mergeCell ref="A224:A226"/>
    <mergeCell ref="C224:C226"/>
    <mergeCell ref="D224:D226"/>
    <mergeCell ref="E224:E226"/>
    <mergeCell ref="A229:A231"/>
    <mergeCell ref="C229:C231"/>
    <mergeCell ref="D229:D231"/>
    <mergeCell ref="E229:E231"/>
    <mergeCell ref="A214:A218"/>
    <mergeCell ref="C214:C218"/>
    <mergeCell ref="D214:D218"/>
    <mergeCell ref="E214:E218"/>
    <mergeCell ref="A219:A221"/>
    <mergeCell ref="E219:E221"/>
    <mergeCell ref="D227:D228"/>
    <mergeCell ref="E258:E260"/>
    <mergeCell ref="A240:A242"/>
    <mergeCell ref="C240:C242"/>
    <mergeCell ref="E240:E242"/>
    <mergeCell ref="A244:A247"/>
    <mergeCell ref="C244:C247"/>
    <mergeCell ref="D244:D247"/>
    <mergeCell ref="E244:E247"/>
    <mergeCell ref="A233:A235"/>
    <mergeCell ref="C233:C235"/>
    <mergeCell ref="D233:D235"/>
    <mergeCell ref="E233:E235"/>
    <mergeCell ref="A236:A238"/>
    <mergeCell ref="C236:C238"/>
    <mergeCell ref="D236:D238"/>
    <mergeCell ref="E236:E238"/>
    <mergeCell ref="D239:D242"/>
    <mergeCell ref="D248:D249"/>
    <mergeCell ref="D257:D260"/>
    <mergeCell ref="A261:A265"/>
    <mergeCell ref="C261:C265"/>
    <mergeCell ref="D261:D265"/>
    <mergeCell ref="E261:E265"/>
    <mergeCell ref="A266:A268"/>
    <mergeCell ref="C266:C268"/>
    <mergeCell ref="D135:D139"/>
    <mergeCell ref="K282:K285"/>
    <mergeCell ref="A287:A290"/>
    <mergeCell ref="C287:C290"/>
    <mergeCell ref="D287:D290"/>
    <mergeCell ref="E287:E290"/>
    <mergeCell ref="A281:A285"/>
    <mergeCell ref="C281:C285"/>
    <mergeCell ref="D281:D285"/>
    <mergeCell ref="E281:E285"/>
    <mergeCell ref="D266:D268"/>
    <mergeCell ref="E266:E268"/>
    <mergeCell ref="A254:A256"/>
    <mergeCell ref="C254:C256"/>
    <mergeCell ref="D254:D256"/>
    <mergeCell ref="E254:E256"/>
    <mergeCell ref="A258:A260"/>
    <mergeCell ref="C258:C260"/>
    <mergeCell ref="A297:A301"/>
    <mergeCell ref="C297:C301"/>
    <mergeCell ref="E297:E301"/>
    <mergeCell ref="D269:D271"/>
    <mergeCell ref="A273:A275"/>
    <mergeCell ref="C273:C275"/>
    <mergeCell ref="D273:D275"/>
    <mergeCell ref="E273:E275"/>
    <mergeCell ref="D276:D277"/>
    <mergeCell ref="A291:A293"/>
    <mergeCell ref="C291:C293"/>
    <mergeCell ref="D291:D293"/>
    <mergeCell ref="E291:E293"/>
    <mergeCell ref="D297:D302"/>
    <mergeCell ref="K82:K83"/>
    <mergeCell ref="D89:D92"/>
    <mergeCell ref="H90:H92"/>
    <mergeCell ref="I90:I92"/>
    <mergeCell ref="K90:K92"/>
    <mergeCell ref="G90:G92"/>
    <mergeCell ref="G82:G83"/>
    <mergeCell ref="H82:H83"/>
    <mergeCell ref="I82:I83"/>
    <mergeCell ref="J90:J92"/>
    <mergeCell ref="J93:J95"/>
    <mergeCell ref="J96:J97"/>
    <mergeCell ref="D219:D221"/>
    <mergeCell ref="C219:C221"/>
    <mergeCell ref="C250:C253"/>
    <mergeCell ref="D250:D253"/>
    <mergeCell ref="E250:E253"/>
    <mergeCell ref="C157:C159"/>
    <mergeCell ref="D157:D159"/>
    <mergeCell ref="D147:D148"/>
    <mergeCell ref="D120:D123"/>
    <mergeCell ref="D106:D111"/>
    <mergeCell ref="C107:C111"/>
    <mergeCell ref="E107:E111"/>
    <mergeCell ref="J63:J65"/>
    <mergeCell ref="J60:J62"/>
    <mergeCell ref="J58:J59"/>
    <mergeCell ref="J68:J69"/>
    <mergeCell ref="J74:J77"/>
    <mergeCell ref="K74:K77"/>
    <mergeCell ref="K78:K81"/>
    <mergeCell ref="F80:F81"/>
    <mergeCell ref="J78:J79"/>
    <mergeCell ref="J80:J81"/>
    <mergeCell ref="G78:G79"/>
    <mergeCell ref="H78:H79"/>
    <mergeCell ref="I78:I79"/>
    <mergeCell ref="G80:G81"/>
    <mergeCell ref="H80:H81"/>
    <mergeCell ref="I80:I81"/>
    <mergeCell ref="G74:G77"/>
    <mergeCell ref="H74:H77"/>
    <mergeCell ref="I74:I77"/>
    <mergeCell ref="K63:K65"/>
    <mergeCell ref="G58:G59"/>
    <mergeCell ref="H58:H59"/>
    <mergeCell ref="I58:I59"/>
    <mergeCell ref="K58:K5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7"/>
  <sheetViews>
    <sheetView tabSelected="1" zoomScalePageLayoutView="0" workbookViewId="0" topLeftCell="A31">
      <selection activeCell="M38" sqref="M38"/>
    </sheetView>
  </sheetViews>
  <sheetFormatPr defaultColWidth="9.140625" defaultRowHeight="15"/>
  <cols>
    <col min="1" max="1" width="5.8515625" style="39" customWidth="1"/>
    <col min="2" max="2" width="37.421875" style="39" customWidth="1"/>
    <col min="3" max="3" width="12.28125" style="39" customWidth="1"/>
    <col min="4" max="4" width="13.57421875" style="39" hidden="1" customWidth="1"/>
    <col min="5" max="5" width="13.140625" style="39" hidden="1" customWidth="1"/>
    <col min="6" max="6" width="9.140625" style="39" hidden="1" customWidth="1"/>
    <col min="7" max="7" width="10.8515625" style="39" customWidth="1"/>
    <col min="8" max="8" width="9.140625" style="39" hidden="1" customWidth="1"/>
    <col min="9" max="9" width="10.421875" style="39" hidden="1" customWidth="1"/>
    <col min="10" max="10" width="10.140625" style="39" hidden="1" customWidth="1"/>
    <col min="11" max="11" width="9.140625" style="39" hidden="1" customWidth="1"/>
    <col min="12" max="16384" width="9.140625" style="39" customWidth="1"/>
  </cols>
  <sheetData>
    <row r="1" spans="1:12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"/>
    </row>
    <row r="2" spans="1:12" ht="14.25">
      <c r="A2" s="115"/>
      <c r="B2" s="112"/>
      <c r="C2" s="112"/>
      <c r="D2" s="112"/>
      <c r="E2" s="112"/>
      <c r="F2" s="112"/>
      <c r="G2" s="112"/>
      <c r="H2" s="766" t="s">
        <v>144</v>
      </c>
      <c r="I2" s="766"/>
      <c r="J2" s="766"/>
      <c r="K2" s="766"/>
      <c r="L2" s="2"/>
    </row>
    <row r="3" spans="1:12" ht="14.25">
      <c r="A3" s="116"/>
      <c r="B3" s="116"/>
      <c r="C3" s="116"/>
      <c r="D3" s="116"/>
      <c r="E3" s="116"/>
      <c r="F3" s="116"/>
      <c r="G3" s="116"/>
      <c r="H3" s="766" t="s">
        <v>145</v>
      </c>
      <c r="I3" s="766"/>
      <c r="J3" s="766"/>
      <c r="K3" s="112"/>
      <c r="L3" s="2"/>
    </row>
    <row r="4" spans="1:12" ht="14.25">
      <c r="A4" s="117"/>
      <c r="B4" s="117"/>
      <c r="C4" s="117"/>
      <c r="D4" s="117"/>
      <c r="E4" s="117"/>
      <c r="F4" s="117"/>
      <c r="G4" s="117"/>
      <c r="H4" s="766" t="s">
        <v>146</v>
      </c>
      <c r="I4" s="766"/>
      <c r="J4" s="766"/>
      <c r="K4" s="766"/>
      <c r="L4" s="2"/>
    </row>
    <row r="5" spans="1:12" ht="14.25">
      <c r="A5" s="117"/>
      <c r="B5" s="117"/>
      <c r="C5" s="117"/>
      <c r="D5" s="117"/>
      <c r="E5" s="117"/>
      <c r="F5" s="117"/>
      <c r="G5" s="117"/>
      <c r="H5" s="766" t="s">
        <v>147</v>
      </c>
      <c r="I5" s="766"/>
      <c r="J5" s="766"/>
      <c r="K5" s="766"/>
      <c r="L5" s="2"/>
    </row>
    <row r="6" spans="1:12" ht="14.25">
      <c r="A6" s="116"/>
      <c r="B6" s="116"/>
      <c r="C6" s="116"/>
      <c r="D6" s="116"/>
      <c r="E6" s="116"/>
      <c r="F6" s="116"/>
      <c r="G6" s="116"/>
      <c r="H6" s="796" t="s">
        <v>350</v>
      </c>
      <c r="I6" s="796"/>
      <c r="J6" s="796"/>
      <c r="K6" s="796"/>
      <c r="L6" s="2"/>
    </row>
    <row r="7" spans="1:12" ht="14.25">
      <c r="A7" s="760" t="s">
        <v>148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2"/>
    </row>
    <row r="8" spans="1:12" ht="14.25" customHeight="1">
      <c r="A8" s="760" t="s">
        <v>367</v>
      </c>
      <c r="B8" s="760"/>
      <c r="C8" s="760"/>
      <c r="D8" s="760"/>
      <c r="E8" s="760"/>
      <c r="F8" s="760"/>
      <c r="G8" s="760"/>
      <c r="H8" s="760"/>
      <c r="I8" s="760"/>
      <c r="J8" s="760"/>
      <c r="K8" s="760"/>
      <c r="L8" s="2"/>
    </row>
    <row r="9" spans="1:12" ht="18.75" customHeight="1">
      <c r="A9" s="761" t="s">
        <v>368</v>
      </c>
      <c r="B9" s="761"/>
      <c r="C9" s="761"/>
      <c r="D9" s="761"/>
      <c r="E9" s="761"/>
      <c r="F9" s="761"/>
      <c r="G9" s="761"/>
      <c r="H9" s="518"/>
      <c r="I9" s="518"/>
      <c r="J9" s="518"/>
      <c r="K9" s="518"/>
      <c r="L9" s="2"/>
    </row>
    <row r="10" spans="1:12" ht="53.25" customHeight="1">
      <c r="A10" s="797" t="s">
        <v>369</v>
      </c>
      <c r="B10" s="797"/>
      <c r="C10" s="797"/>
      <c r="D10" s="797"/>
      <c r="E10" s="797"/>
      <c r="F10" s="797"/>
      <c r="G10" s="797"/>
      <c r="H10" s="519"/>
      <c r="I10" s="519"/>
      <c r="J10" s="519"/>
      <c r="K10" s="519"/>
      <c r="L10" s="2"/>
    </row>
    <row r="11" spans="1:12" ht="39" customHeight="1">
      <c r="A11" s="785" t="s">
        <v>152</v>
      </c>
      <c r="B11" s="679" t="s">
        <v>153</v>
      </c>
      <c r="C11" s="785" t="s">
        <v>158</v>
      </c>
      <c r="D11" s="785" t="s">
        <v>4</v>
      </c>
      <c r="E11" s="456" t="s">
        <v>366</v>
      </c>
      <c r="F11" s="785" t="s">
        <v>157</v>
      </c>
      <c r="G11" s="785" t="s">
        <v>155</v>
      </c>
      <c r="H11" s="785" t="s">
        <v>6</v>
      </c>
      <c r="I11" s="785" t="s">
        <v>156</v>
      </c>
      <c r="J11" s="785" t="s">
        <v>9</v>
      </c>
      <c r="K11" s="785" t="s">
        <v>154</v>
      </c>
      <c r="L11" s="2"/>
    </row>
    <row r="12" spans="1:12" ht="41.25" customHeight="1">
      <c r="A12" s="618"/>
      <c r="B12" s="794"/>
      <c r="C12" s="618"/>
      <c r="D12" s="618"/>
      <c r="E12" s="456" t="s">
        <v>352</v>
      </c>
      <c r="F12" s="618"/>
      <c r="G12" s="618"/>
      <c r="H12" s="618"/>
      <c r="I12" s="618"/>
      <c r="J12" s="618"/>
      <c r="K12" s="618"/>
      <c r="L12" s="2"/>
    </row>
    <row r="13" spans="1:12" ht="38.25" customHeight="1" thickBot="1">
      <c r="A13" s="386">
        <v>1</v>
      </c>
      <c r="B13" s="502" t="s">
        <v>92</v>
      </c>
      <c r="C13" s="386" t="s">
        <v>159</v>
      </c>
      <c r="D13" s="484" t="s">
        <v>357</v>
      </c>
      <c r="E13" s="387">
        <v>0.072</v>
      </c>
      <c r="F13" s="388">
        <v>107.4</v>
      </c>
      <c r="G13" s="389">
        <f>E13*F13</f>
        <v>7.7328</v>
      </c>
      <c r="H13" s="389">
        <f>G13*20/100</f>
        <v>1.5465600000000002</v>
      </c>
      <c r="I13" s="389">
        <f>H13+G13</f>
        <v>9.27936</v>
      </c>
      <c r="J13" s="188">
        <v>43745</v>
      </c>
      <c r="K13" s="387">
        <v>315</v>
      </c>
      <c r="L13" s="2"/>
    </row>
    <row r="14" spans="1:12" ht="8.25" customHeight="1">
      <c r="A14" s="741">
        <v>2</v>
      </c>
      <c r="B14" s="697" t="s">
        <v>160</v>
      </c>
      <c r="C14" s="788" t="s">
        <v>159</v>
      </c>
      <c r="D14" s="601" t="s">
        <v>357</v>
      </c>
      <c r="E14" s="792">
        <v>0.072</v>
      </c>
      <c r="F14" s="782">
        <v>28.2</v>
      </c>
      <c r="G14" s="767">
        <f>E14*F14</f>
        <v>2.0303999999999998</v>
      </c>
      <c r="H14" s="767">
        <f>G14*20/100</f>
        <v>0.40608</v>
      </c>
      <c r="I14" s="773">
        <f>H14+G14</f>
        <v>2.4364799999999995</v>
      </c>
      <c r="J14" s="574">
        <v>43745</v>
      </c>
      <c r="K14" s="776">
        <v>317</v>
      </c>
      <c r="L14" s="2"/>
    </row>
    <row r="15" spans="1:12" ht="20.25" customHeight="1">
      <c r="A15" s="755"/>
      <c r="B15" s="756"/>
      <c r="C15" s="789"/>
      <c r="D15" s="602"/>
      <c r="E15" s="793"/>
      <c r="F15" s="783"/>
      <c r="G15" s="768"/>
      <c r="H15" s="768"/>
      <c r="I15" s="774"/>
      <c r="J15" s="569"/>
      <c r="K15" s="777"/>
      <c r="L15" s="2"/>
    </row>
    <row r="16" spans="1:12" ht="1.5" customHeight="1" hidden="1">
      <c r="A16" s="755"/>
      <c r="B16" s="756"/>
      <c r="C16" s="789"/>
      <c r="D16" s="602"/>
      <c r="E16" s="793"/>
      <c r="F16" s="783"/>
      <c r="G16" s="768"/>
      <c r="H16" s="768"/>
      <c r="I16" s="774"/>
      <c r="J16" s="569"/>
      <c r="K16" s="777"/>
      <c r="L16" s="2"/>
    </row>
    <row r="17" spans="1:12" ht="15.75" customHeight="1" hidden="1">
      <c r="A17" s="755"/>
      <c r="B17" s="756"/>
      <c r="C17" s="790"/>
      <c r="D17" s="602"/>
      <c r="E17" s="780"/>
      <c r="F17" s="783"/>
      <c r="G17" s="768"/>
      <c r="H17" s="768"/>
      <c r="I17" s="774"/>
      <c r="J17" s="569"/>
      <c r="K17" s="777"/>
      <c r="L17" s="2"/>
    </row>
    <row r="18" spans="1:12" ht="9.75" customHeight="1" thickBot="1">
      <c r="A18" s="786"/>
      <c r="B18" s="787"/>
      <c r="C18" s="791"/>
      <c r="D18" s="603"/>
      <c r="E18" s="781"/>
      <c r="F18" s="784"/>
      <c r="G18" s="769"/>
      <c r="H18" s="769"/>
      <c r="I18" s="775"/>
      <c r="J18" s="570"/>
      <c r="K18" s="778"/>
      <c r="L18" s="2"/>
    </row>
    <row r="19" spans="1:12" ht="15" customHeight="1">
      <c r="A19" s="674">
        <v>3</v>
      </c>
      <c r="B19" s="697" t="s">
        <v>161</v>
      </c>
      <c r="C19" s="682" t="s">
        <v>159</v>
      </c>
      <c r="D19" s="601" t="s">
        <v>357</v>
      </c>
      <c r="E19" s="779">
        <v>0.072</v>
      </c>
      <c r="F19" s="782">
        <v>44.4</v>
      </c>
      <c r="G19" s="767">
        <f>F19*E19</f>
        <v>3.1967999999999996</v>
      </c>
      <c r="H19" s="767">
        <f>G19*20/100</f>
        <v>0.6393599999999999</v>
      </c>
      <c r="I19" s="767">
        <f>H19+G19+0.01</f>
        <v>3.8461599999999994</v>
      </c>
      <c r="J19" s="574">
        <v>43745</v>
      </c>
      <c r="K19" s="770">
        <v>318</v>
      </c>
      <c r="L19" s="2"/>
    </row>
    <row r="20" spans="1:12" ht="14.25">
      <c r="A20" s="675"/>
      <c r="B20" s="702"/>
      <c r="C20" s="610"/>
      <c r="D20" s="602"/>
      <c r="E20" s="780"/>
      <c r="F20" s="783"/>
      <c r="G20" s="768"/>
      <c r="H20" s="768"/>
      <c r="I20" s="768"/>
      <c r="J20" s="569"/>
      <c r="K20" s="771"/>
      <c r="L20" s="2"/>
    </row>
    <row r="21" spans="1:12" ht="13.5" customHeight="1" thickBot="1">
      <c r="A21" s="676"/>
      <c r="B21" s="698"/>
      <c r="C21" s="611"/>
      <c r="D21" s="603"/>
      <c r="E21" s="781"/>
      <c r="F21" s="784"/>
      <c r="G21" s="769"/>
      <c r="H21" s="769"/>
      <c r="I21" s="769"/>
      <c r="J21" s="570"/>
      <c r="K21" s="772"/>
      <c r="L21" s="2"/>
    </row>
    <row r="22" spans="1:12" ht="29.25" customHeight="1">
      <c r="A22" s="764" t="s">
        <v>353</v>
      </c>
      <c r="B22" s="764"/>
      <c r="C22" s="764"/>
      <c r="D22" s="765"/>
      <c r="E22" s="765"/>
      <c r="F22" s="765"/>
      <c r="G22" s="765"/>
      <c r="H22" s="765"/>
      <c r="I22" s="765"/>
      <c r="J22" s="513"/>
      <c r="K22" s="513"/>
      <c r="L22" s="2"/>
    </row>
    <row r="23" spans="1:12" ht="1.5" customHeight="1" hidden="1">
      <c r="A23" s="115"/>
      <c r="B23" s="112"/>
      <c r="C23" s="112"/>
      <c r="D23" s="112"/>
      <c r="E23" s="112"/>
      <c r="F23" s="112"/>
      <c r="G23" s="112"/>
      <c r="H23" s="766"/>
      <c r="I23" s="766"/>
      <c r="J23" s="766"/>
      <c r="K23" s="766"/>
      <c r="L23" s="2"/>
    </row>
    <row r="24" spans="1:12" ht="36.75" customHeight="1" hidden="1">
      <c r="A24" s="115"/>
      <c r="B24" s="112"/>
      <c r="C24" s="112"/>
      <c r="D24" s="112"/>
      <c r="E24" s="112"/>
      <c r="F24" s="112"/>
      <c r="G24" s="112"/>
      <c r="H24" s="514"/>
      <c r="I24" s="514"/>
      <c r="J24" s="514"/>
      <c r="K24" s="514"/>
      <c r="L24" s="2"/>
    </row>
    <row r="25" spans="3:12" ht="17.25" customHeight="1">
      <c r="C25" s="116"/>
      <c r="D25" s="116"/>
      <c r="E25" s="116"/>
      <c r="F25" s="116"/>
      <c r="G25" s="116"/>
      <c r="H25" s="116" t="s">
        <v>209</v>
      </c>
      <c r="I25" s="116"/>
      <c r="K25" s="112"/>
      <c r="L25" s="2"/>
    </row>
    <row r="26" spans="1:12" ht="18.75" customHeight="1">
      <c r="A26" s="116"/>
      <c r="B26" s="116"/>
      <c r="C26" s="116"/>
      <c r="D26" s="116"/>
      <c r="E26" s="116"/>
      <c r="F26" s="116"/>
      <c r="G26" s="116"/>
      <c r="H26" s="766" t="s">
        <v>145</v>
      </c>
      <c r="I26" s="766"/>
      <c r="J26" s="766"/>
      <c r="K26" s="112"/>
      <c r="L26" s="2"/>
    </row>
    <row r="27" spans="1:12" ht="14.25">
      <c r="A27" s="117"/>
      <c r="B27" s="117"/>
      <c r="C27" s="117"/>
      <c r="D27" s="117"/>
      <c r="E27" s="117"/>
      <c r="F27" s="117"/>
      <c r="G27" s="117"/>
      <c r="H27" s="766" t="s">
        <v>146</v>
      </c>
      <c r="I27" s="766"/>
      <c r="J27" s="766"/>
      <c r="K27" s="766"/>
      <c r="L27" s="2"/>
    </row>
    <row r="28" spans="1:12" ht="14.25">
      <c r="A28" s="117"/>
      <c r="B28" s="117"/>
      <c r="C28" s="117"/>
      <c r="D28" s="117"/>
      <c r="E28" s="117"/>
      <c r="F28" s="117"/>
      <c r="G28" s="117"/>
      <c r="H28" s="766" t="s">
        <v>147</v>
      </c>
      <c r="I28" s="766"/>
      <c r="J28" s="766"/>
      <c r="K28" s="766"/>
      <c r="L28" s="2"/>
    </row>
    <row r="29" spans="1:12" ht="12.75" customHeight="1">
      <c r="A29" s="116"/>
      <c r="B29" s="116"/>
      <c r="C29" s="116"/>
      <c r="D29" s="116"/>
      <c r="E29" s="116"/>
      <c r="F29" s="116"/>
      <c r="G29" s="116"/>
      <c r="H29" s="766" t="s">
        <v>349</v>
      </c>
      <c r="I29" s="766"/>
      <c r="J29" s="766"/>
      <c r="K29" s="766"/>
      <c r="L29" s="2"/>
    </row>
    <row r="30" spans="1:12" ht="14.25" hidden="1">
      <c r="A30" s="512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2"/>
    </row>
    <row r="31" spans="1:12" ht="14.25">
      <c r="A31" s="760" t="s">
        <v>162</v>
      </c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2"/>
    </row>
    <row r="32" spans="1:12" ht="13.5" customHeight="1">
      <c r="A32" s="760" t="s">
        <v>365</v>
      </c>
      <c r="B32" s="760"/>
      <c r="C32" s="760"/>
      <c r="D32" s="760"/>
      <c r="E32" s="760"/>
      <c r="F32" s="760"/>
      <c r="G32" s="760"/>
      <c r="H32" s="760"/>
      <c r="I32" s="760"/>
      <c r="J32" s="760"/>
      <c r="K32" s="760"/>
      <c r="L32" s="2"/>
    </row>
    <row r="33" spans="1:12" ht="45.75" customHeight="1">
      <c r="A33" s="761" t="s">
        <v>219</v>
      </c>
      <c r="B33" s="761"/>
      <c r="C33" s="761"/>
      <c r="D33" s="761"/>
      <c r="E33" s="761"/>
      <c r="F33" s="761"/>
      <c r="G33" s="761"/>
      <c r="H33" s="761"/>
      <c r="I33" s="761"/>
      <c r="J33" s="761"/>
      <c r="K33" s="761"/>
      <c r="L33" s="2"/>
    </row>
    <row r="34" spans="1:12" ht="12" customHeight="1">
      <c r="A34" s="761" t="s">
        <v>347</v>
      </c>
      <c r="B34" s="761"/>
      <c r="C34" s="761"/>
      <c r="D34" s="761"/>
      <c r="E34" s="761"/>
      <c r="F34" s="761"/>
      <c r="G34" s="761"/>
      <c r="H34" s="761"/>
      <c r="I34" s="761"/>
      <c r="J34" s="761"/>
      <c r="K34" s="761"/>
      <c r="L34" s="2"/>
    </row>
    <row r="35" spans="1:12" ht="3.75" customHeight="1">
      <c r="A35" s="112" t="s">
        <v>143</v>
      </c>
      <c r="B35" s="116"/>
      <c r="C35" s="116"/>
      <c r="D35" s="116"/>
      <c r="E35" s="116"/>
      <c r="F35" s="116"/>
      <c r="G35" s="116"/>
      <c r="H35" s="116"/>
      <c r="I35" s="116"/>
      <c r="J35" s="112"/>
      <c r="K35" s="112"/>
      <c r="L35" s="2"/>
    </row>
    <row r="36" spans="1:12" ht="15.75" customHeight="1" thickBot="1">
      <c r="A36" s="514"/>
      <c r="B36" s="514"/>
      <c r="C36" s="757"/>
      <c r="D36" s="757"/>
      <c r="E36" s="757"/>
      <c r="F36" s="757"/>
      <c r="G36" s="757"/>
      <c r="H36" s="757"/>
      <c r="I36" s="757"/>
      <c r="J36" s="757"/>
      <c r="K36" s="757"/>
      <c r="L36" s="2"/>
    </row>
    <row r="37" spans="1:12" ht="16.5" customHeight="1">
      <c r="A37" s="758" t="s">
        <v>122</v>
      </c>
      <c r="B37" s="601" t="s">
        <v>121</v>
      </c>
      <c r="C37" s="601" t="s">
        <v>163</v>
      </c>
      <c r="D37" s="601" t="s">
        <v>4</v>
      </c>
      <c r="E37" s="248">
        <v>4.35</v>
      </c>
      <c r="F37" s="601" t="s">
        <v>120</v>
      </c>
      <c r="G37" s="601" t="s">
        <v>164</v>
      </c>
      <c r="H37" s="601" t="s">
        <v>6</v>
      </c>
      <c r="I37" s="601" t="s">
        <v>165</v>
      </c>
      <c r="J37" s="601" t="s">
        <v>9</v>
      </c>
      <c r="K37" s="579" t="s">
        <v>154</v>
      </c>
      <c r="L37" s="2"/>
    </row>
    <row r="38" spans="1:12" ht="39.75" thickBot="1">
      <c r="A38" s="759"/>
      <c r="B38" s="603"/>
      <c r="C38" s="603"/>
      <c r="D38" s="603"/>
      <c r="E38" s="457" t="s">
        <v>351</v>
      </c>
      <c r="F38" s="603"/>
      <c r="G38" s="603"/>
      <c r="H38" s="603"/>
      <c r="I38" s="603"/>
      <c r="J38" s="603"/>
      <c r="K38" s="581"/>
      <c r="L38" s="2"/>
    </row>
    <row r="39" spans="1:12" ht="41.25" customHeight="1" thickBot="1">
      <c r="A39" s="237">
        <v>1</v>
      </c>
      <c r="B39" s="101" t="s">
        <v>105</v>
      </c>
      <c r="C39" s="63" t="s">
        <v>172</v>
      </c>
      <c r="D39" s="63" t="s">
        <v>357</v>
      </c>
      <c r="E39" s="63">
        <v>0.072</v>
      </c>
      <c r="F39" s="63">
        <v>13.3</v>
      </c>
      <c r="G39" s="82">
        <f>F39*E39</f>
        <v>0.9576</v>
      </c>
      <c r="H39" s="82">
        <f>G39*20/100</f>
        <v>0.19152000000000002</v>
      </c>
      <c r="I39" s="132">
        <f>H39+G39-0.01</f>
        <v>1.13912</v>
      </c>
      <c r="J39" s="238">
        <v>43745</v>
      </c>
      <c r="K39" s="247">
        <v>29</v>
      </c>
      <c r="L39" s="2"/>
    </row>
    <row r="40" spans="1:12" ht="42" customHeight="1">
      <c r="A40" s="674">
        <v>2</v>
      </c>
      <c r="B40" s="384" t="s">
        <v>167</v>
      </c>
      <c r="C40" s="494"/>
      <c r="D40" s="601" t="s">
        <v>357</v>
      </c>
      <c r="E40" s="485"/>
      <c r="F40" s="492"/>
      <c r="G40" s="242"/>
      <c r="H40" s="71"/>
      <c r="I40" s="133"/>
      <c r="J40" s="243"/>
      <c r="K40" s="244"/>
      <c r="L40" s="2"/>
    </row>
    <row r="41" spans="1:12" ht="24" customHeight="1">
      <c r="A41" s="675"/>
      <c r="B41" s="501" t="s">
        <v>166</v>
      </c>
      <c r="C41" s="602" t="s">
        <v>168</v>
      </c>
      <c r="D41" s="752"/>
      <c r="E41" s="458">
        <v>0.072</v>
      </c>
      <c r="F41" s="458">
        <v>7.2</v>
      </c>
      <c r="G41" s="446">
        <f aca="true" t="shared" si="0" ref="G41:G50">F41*E41</f>
        <v>0.5184</v>
      </c>
      <c r="H41" s="446">
        <f>G41*20/100</f>
        <v>0.10367999999999998</v>
      </c>
      <c r="I41" s="241">
        <f>H41+G41</f>
        <v>0.62208</v>
      </c>
      <c r="J41" s="437">
        <v>43745</v>
      </c>
      <c r="K41" s="245">
        <v>30</v>
      </c>
      <c r="L41" s="2"/>
    </row>
    <row r="42" spans="1:12" ht="15" customHeight="1">
      <c r="A42" s="675"/>
      <c r="B42" s="501" t="s">
        <v>169</v>
      </c>
      <c r="C42" s="602"/>
      <c r="D42" s="752"/>
      <c r="E42" s="458">
        <v>0.072</v>
      </c>
      <c r="F42" s="458">
        <v>15</v>
      </c>
      <c r="G42" s="446">
        <f t="shared" si="0"/>
        <v>1.0799999999999998</v>
      </c>
      <c r="H42" s="446">
        <f aca="true" t="shared" si="1" ref="H42:H49">G42*20/100</f>
        <v>0.21599999999999997</v>
      </c>
      <c r="I42" s="241">
        <f>H42+G42</f>
        <v>1.2959999999999998</v>
      </c>
      <c r="J42" s="437">
        <v>43745</v>
      </c>
      <c r="K42" s="245">
        <v>31</v>
      </c>
      <c r="L42" s="2"/>
    </row>
    <row r="43" spans="1:12" ht="14.25">
      <c r="A43" s="675"/>
      <c r="B43" s="501" t="s">
        <v>170</v>
      </c>
      <c r="C43" s="680"/>
      <c r="D43" s="752"/>
      <c r="E43" s="458">
        <v>0.072</v>
      </c>
      <c r="F43" s="458">
        <v>24</v>
      </c>
      <c r="G43" s="446">
        <f t="shared" si="0"/>
        <v>1.7279999999999998</v>
      </c>
      <c r="H43" s="446">
        <f t="shared" si="1"/>
        <v>0.34559999999999996</v>
      </c>
      <c r="I43" s="241">
        <f>H43+G43</f>
        <v>2.0736</v>
      </c>
      <c r="J43" s="437">
        <v>43745</v>
      </c>
      <c r="K43" s="245">
        <v>32</v>
      </c>
      <c r="L43" s="2"/>
    </row>
    <row r="44" spans="1:12" ht="14.25">
      <c r="A44" s="675"/>
      <c r="B44" s="501" t="s">
        <v>107</v>
      </c>
      <c r="C44" s="614" t="s">
        <v>171</v>
      </c>
      <c r="D44" s="752"/>
      <c r="E44" s="458">
        <v>0.072</v>
      </c>
      <c r="F44" s="458">
        <v>16.8</v>
      </c>
      <c r="G44" s="446">
        <f t="shared" si="0"/>
        <v>1.2096</v>
      </c>
      <c r="H44" s="446">
        <f t="shared" si="1"/>
        <v>0.24192</v>
      </c>
      <c r="I44" s="241">
        <f>H44+G44-0.01</f>
        <v>1.44152</v>
      </c>
      <c r="J44" s="437">
        <v>43745</v>
      </c>
      <c r="K44" s="245">
        <v>33</v>
      </c>
      <c r="L44" s="2"/>
    </row>
    <row r="45" spans="1:12" ht="15" thickBot="1">
      <c r="A45" s="676"/>
      <c r="B45" s="80" t="s">
        <v>108</v>
      </c>
      <c r="C45" s="615"/>
      <c r="D45" s="753"/>
      <c r="E45" s="459">
        <v>0.072</v>
      </c>
      <c r="F45" s="459">
        <v>24</v>
      </c>
      <c r="G45" s="504">
        <f t="shared" si="0"/>
        <v>1.7279999999999998</v>
      </c>
      <c r="H45" s="504">
        <f t="shared" si="1"/>
        <v>0.34559999999999996</v>
      </c>
      <c r="I45" s="246">
        <f>H45+G45-0.01</f>
        <v>2.0636</v>
      </c>
      <c r="J45" s="438">
        <v>43745</v>
      </c>
      <c r="K45" s="404">
        <v>34</v>
      </c>
      <c r="L45" s="2"/>
    </row>
    <row r="46" spans="1:12" ht="17.25" customHeight="1" thickBot="1">
      <c r="A46" s="237">
        <v>3</v>
      </c>
      <c r="B46" s="81" t="s">
        <v>173</v>
      </c>
      <c r="C46" s="63" t="s">
        <v>106</v>
      </c>
      <c r="D46" s="63" t="s">
        <v>348</v>
      </c>
      <c r="E46" s="63">
        <v>0.072</v>
      </c>
      <c r="F46" s="63">
        <v>12</v>
      </c>
      <c r="G46" s="82">
        <f t="shared" si="0"/>
        <v>0.8639999999999999</v>
      </c>
      <c r="H46" s="82">
        <f t="shared" si="1"/>
        <v>0.17279999999999998</v>
      </c>
      <c r="I46" s="132">
        <f>G46+H46</f>
        <v>1.0368</v>
      </c>
      <c r="J46" s="238">
        <v>43745</v>
      </c>
      <c r="K46" s="247">
        <v>35</v>
      </c>
      <c r="L46" s="2"/>
    </row>
    <row r="47" spans="1:12" ht="21" customHeight="1" thickBot="1">
      <c r="A47" s="747">
        <v>4</v>
      </c>
      <c r="B47" s="500" t="s">
        <v>109</v>
      </c>
      <c r="C47" s="602" t="s">
        <v>174</v>
      </c>
      <c r="D47" s="602" t="s">
        <v>357</v>
      </c>
      <c r="E47" s="483">
        <v>0.072</v>
      </c>
      <c r="F47" s="483">
        <v>4.8</v>
      </c>
      <c r="G47" s="445">
        <f t="shared" si="0"/>
        <v>0.34559999999999996</v>
      </c>
      <c r="H47" s="445">
        <f t="shared" si="1"/>
        <v>0.06911999999999999</v>
      </c>
      <c r="I47" s="448">
        <f>G47+H47</f>
        <v>0.41472</v>
      </c>
      <c r="J47" s="189">
        <v>43745</v>
      </c>
      <c r="K47" s="251">
        <v>56</v>
      </c>
      <c r="L47" s="2"/>
    </row>
    <row r="48" spans="1:12" ht="15.75" customHeight="1" thickBot="1">
      <c r="A48" s="675"/>
      <c r="B48" s="501" t="s">
        <v>111</v>
      </c>
      <c r="C48" s="602"/>
      <c r="D48" s="602"/>
      <c r="E48" s="458">
        <v>0.072</v>
      </c>
      <c r="F48" s="83">
        <v>10.8</v>
      </c>
      <c r="G48" s="84">
        <f t="shared" si="0"/>
        <v>0.7776</v>
      </c>
      <c r="H48" s="84">
        <f t="shared" si="1"/>
        <v>0.15552</v>
      </c>
      <c r="I48" s="449">
        <f>G48+H48</f>
        <v>0.93312</v>
      </c>
      <c r="J48" s="238">
        <v>43745</v>
      </c>
      <c r="K48" s="249">
        <v>56</v>
      </c>
      <c r="L48" s="2"/>
    </row>
    <row r="49" spans="1:12" ht="27" thickBot="1">
      <c r="A49" s="754"/>
      <c r="B49" s="234" t="s">
        <v>112</v>
      </c>
      <c r="C49" s="602"/>
      <c r="D49" s="602"/>
      <c r="E49" s="484">
        <v>0.072</v>
      </c>
      <c r="F49" s="484">
        <v>15</v>
      </c>
      <c r="G49" s="447">
        <f t="shared" si="0"/>
        <v>1.0799999999999998</v>
      </c>
      <c r="H49" s="447">
        <f t="shared" si="1"/>
        <v>0.21599999999999997</v>
      </c>
      <c r="I49" s="450">
        <f>H49+G49</f>
        <v>1.2959999999999998</v>
      </c>
      <c r="J49" s="238">
        <v>43745</v>
      </c>
      <c r="K49" s="252">
        <v>57</v>
      </c>
      <c r="L49" s="2"/>
    </row>
    <row r="50" spans="1:12" ht="15.75" customHeight="1">
      <c r="A50" s="741">
        <v>5</v>
      </c>
      <c r="B50" s="743" t="s">
        <v>84</v>
      </c>
      <c r="C50" s="601" t="s">
        <v>12</v>
      </c>
      <c r="D50" s="601" t="s">
        <v>357</v>
      </c>
      <c r="E50" s="601">
        <v>0.072</v>
      </c>
      <c r="F50" s="601">
        <v>30</v>
      </c>
      <c r="G50" s="594">
        <f t="shared" si="0"/>
        <v>2.1599999999999997</v>
      </c>
      <c r="H50" s="596">
        <f>G50*20/100</f>
        <v>0.43199999999999994</v>
      </c>
      <c r="I50" s="597">
        <f>H50+G50</f>
        <v>2.5919999999999996</v>
      </c>
      <c r="J50" s="574">
        <v>43745</v>
      </c>
      <c r="K50" s="599">
        <v>228</v>
      </c>
      <c r="L50" s="2"/>
    </row>
    <row r="51" spans="1:12" ht="22.5" customHeight="1" thickBot="1">
      <c r="A51" s="755"/>
      <c r="B51" s="756"/>
      <c r="C51" s="602"/>
      <c r="D51" s="602"/>
      <c r="E51" s="602"/>
      <c r="F51" s="602"/>
      <c r="G51" s="595"/>
      <c r="H51" s="595"/>
      <c r="I51" s="598"/>
      <c r="J51" s="569"/>
      <c r="K51" s="600"/>
      <c r="L51" s="2"/>
    </row>
    <row r="52" spans="1:12" ht="16.5" customHeight="1">
      <c r="A52" s="674">
        <v>6</v>
      </c>
      <c r="B52" s="697" t="s">
        <v>85</v>
      </c>
      <c r="C52" s="700" t="s">
        <v>181</v>
      </c>
      <c r="D52" s="601" t="s">
        <v>357</v>
      </c>
      <c r="E52" s="699">
        <v>0.072</v>
      </c>
      <c r="F52" s="699">
        <v>43.2</v>
      </c>
      <c r="G52" s="734">
        <v>3.11</v>
      </c>
      <c r="H52" s="594">
        <f>G52*20/100</f>
        <v>0.622</v>
      </c>
      <c r="I52" s="737">
        <f>H52+G52</f>
        <v>3.7319999999999998</v>
      </c>
      <c r="J52" s="571">
        <v>43745</v>
      </c>
      <c r="K52" s="749">
        <v>232</v>
      </c>
      <c r="L52" s="2"/>
    </row>
    <row r="53" spans="1:12" ht="15" customHeight="1">
      <c r="A53" s="675"/>
      <c r="B53" s="702"/>
      <c r="C53" s="703"/>
      <c r="D53" s="602"/>
      <c r="E53" s="614"/>
      <c r="F53" s="614"/>
      <c r="G53" s="748"/>
      <c r="H53" s="589"/>
      <c r="I53" s="592"/>
      <c r="J53" s="572"/>
      <c r="K53" s="750"/>
      <c r="L53" s="2"/>
    </row>
    <row r="54" spans="1:12" ht="14.25" customHeight="1" thickBot="1">
      <c r="A54" s="676"/>
      <c r="B54" s="698"/>
      <c r="C54" s="701"/>
      <c r="D54" s="603"/>
      <c r="E54" s="615"/>
      <c r="F54" s="615"/>
      <c r="G54" s="735"/>
      <c r="H54" s="736"/>
      <c r="I54" s="738"/>
      <c r="J54" s="573"/>
      <c r="K54" s="751"/>
      <c r="L54" s="2"/>
    </row>
    <row r="55" spans="1:12" ht="14.25">
      <c r="A55" s="747">
        <v>7</v>
      </c>
      <c r="B55" s="697" t="s">
        <v>94</v>
      </c>
      <c r="C55" s="602" t="s">
        <v>361</v>
      </c>
      <c r="D55" s="602" t="s">
        <v>357</v>
      </c>
      <c r="E55" s="680">
        <v>0.072</v>
      </c>
      <c r="F55" s="680">
        <v>20</v>
      </c>
      <c r="G55" s="680">
        <f>F55*E55</f>
        <v>1.44</v>
      </c>
      <c r="H55" s="588">
        <f>G55*20/100</f>
        <v>0.288</v>
      </c>
      <c r="I55" s="591">
        <f>H55+G55</f>
        <v>1.728</v>
      </c>
      <c r="J55" s="569">
        <v>43745</v>
      </c>
      <c r="K55" s="580">
        <v>311</v>
      </c>
      <c r="L55" s="2"/>
    </row>
    <row r="56" spans="1:12" ht="15" customHeight="1">
      <c r="A56" s="675"/>
      <c r="B56" s="702"/>
      <c r="C56" s="602"/>
      <c r="D56" s="602"/>
      <c r="E56" s="614"/>
      <c r="F56" s="614"/>
      <c r="G56" s="614"/>
      <c r="H56" s="589"/>
      <c r="I56" s="592"/>
      <c r="J56" s="569"/>
      <c r="K56" s="580"/>
      <c r="L56" s="2"/>
    </row>
    <row r="57" spans="1:12" ht="15" thickBot="1">
      <c r="A57" s="676"/>
      <c r="B57" s="698"/>
      <c r="C57" s="603"/>
      <c r="D57" s="603"/>
      <c r="E57" s="615"/>
      <c r="F57" s="615"/>
      <c r="G57" s="615"/>
      <c r="H57" s="736"/>
      <c r="I57" s="738"/>
      <c r="J57" s="570"/>
      <c r="K57" s="581"/>
      <c r="L57" s="2"/>
    </row>
    <row r="58" spans="1:12" ht="15.75" customHeight="1" hidden="1">
      <c r="A58" s="674">
        <v>8</v>
      </c>
      <c r="B58" s="697" t="s">
        <v>95</v>
      </c>
      <c r="C58" s="699" t="s">
        <v>96</v>
      </c>
      <c r="D58" s="601" t="s">
        <v>348</v>
      </c>
      <c r="E58" s="699">
        <v>0.072</v>
      </c>
      <c r="F58" s="699">
        <v>48.6</v>
      </c>
      <c r="G58" s="734">
        <f>F58*E58</f>
        <v>3.4991999999999996</v>
      </c>
      <c r="H58" s="594">
        <f>G58*20/100</f>
        <v>0.6998399999999999</v>
      </c>
      <c r="I58" s="737">
        <f>H58+G58</f>
        <v>4.199039999999999</v>
      </c>
      <c r="J58" s="238">
        <v>43709</v>
      </c>
      <c r="K58" s="739">
        <v>320</v>
      </c>
      <c r="L58" s="2"/>
    </row>
    <row r="59" spans="1:12" ht="15.75" customHeight="1" thickBot="1">
      <c r="A59" s="676"/>
      <c r="B59" s="698"/>
      <c r="C59" s="615"/>
      <c r="D59" s="744"/>
      <c r="E59" s="615"/>
      <c r="F59" s="615"/>
      <c r="G59" s="735"/>
      <c r="H59" s="736"/>
      <c r="I59" s="738"/>
      <c r="J59" s="65">
        <v>43745</v>
      </c>
      <c r="K59" s="740"/>
      <c r="L59" s="2"/>
    </row>
    <row r="60" spans="1:12" ht="22.5" customHeight="1">
      <c r="A60" s="741">
        <v>9</v>
      </c>
      <c r="B60" s="743" t="s">
        <v>97</v>
      </c>
      <c r="C60" s="601" t="s">
        <v>96</v>
      </c>
      <c r="D60" s="601" t="s">
        <v>357</v>
      </c>
      <c r="E60" s="601">
        <v>0.072</v>
      </c>
      <c r="F60" s="601">
        <v>67.8</v>
      </c>
      <c r="G60" s="596">
        <f>F60*E60</f>
        <v>4.8816</v>
      </c>
      <c r="H60" s="596">
        <f>G60*20/100</f>
        <v>0.9763199999999999</v>
      </c>
      <c r="I60" s="745">
        <f>H60+G60</f>
        <v>5.85792</v>
      </c>
      <c r="J60" s="574">
        <v>43745</v>
      </c>
      <c r="K60" s="579">
        <v>321</v>
      </c>
      <c r="L60" s="2"/>
    </row>
    <row r="61" spans="1:12" ht="15" customHeight="1" thickBot="1">
      <c r="A61" s="742"/>
      <c r="B61" s="575"/>
      <c r="C61" s="575"/>
      <c r="D61" s="575"/>
      <c r="E61" s="575"/>
      <c r="F61" s="575"/>
      <c r="G61" s="575"/>
      <c r="H61" s="575"/>
      <c r="I61" s="575"/>
      <c r="J61" s="575"/>
      <c r="K61" s="746"/>
      <c r="L61" s="114"/>
    </row>
    <row r="62" spans="1:12" ht="22.5" customHeight="1">
      <c r="A62" s="674">
        <v>10</v>
      </c>
      <c r="B62" s="492" t="s">
        <v>178</v>
      </c>
      <c r="C62" s="731" t="s">
        <v>179</v>
      </c>
      <c r="D62" s="601" t="s">
        <v>357</v>
      </c>
      <c r="E62" s="492"/>
      <c r="F62" s="492"/>
      <c r="G62" s="71"/>
      <c r="H62" s="71"/>
      <c r="I62" s="133"/>
      <c r="J62" s="243"/>
      <c r="K62" s="255"/>
      <c r="L62" s="114"/>
    </row>
    <row r="63" spans="1:12" ht="12.75" customHeight="1">
      <c r="A63" s="675"/>
      <c r="B63" s="496" t="s">
        <v>175</v>
      </c>
      <c r="C63" s="732"/>
      <c r="D63" s="602"/>
      <c r="E63" s="614">
        <v>0.072</v>
      </c>
      <c r="F63" s="456">
        <v>3.6</v>
      </c>
      <c r="G63" s="72">
        <f>E63*F63</f>
        <v>0.2592</v>
      </c>
      <c r="H63" s="72">
        <f>G63*20/100</f>
        <v>0.05183999999999999</v>
      </c>
      <c r="I63" s="186">
        <f>H63+G63</f>
        <v>0.31104</v>
      </c>
      <c r="J63" s="437">
        <v>43745</v>
      </c>
      <c r="K63" s="239">
        <v>274</v>
      </c>
      <c r="L63" s="114"/>
    </row>
    <row r="64" spans="1:12" ht="15" customHeight="1">
      <c r="A64" s="675"/>
      <c r="B64" s="496" t="s">
        <v>176</v>
      </c>
      <c r="C64" s="732"/>
      <c r="D64" s="602"/>
      <c r="E64" s="614"/>
      <c r="F64" s="456">
        <v>2.4</v>
      </c>
      <c r="G64" s="72">
        <f>F64*E63</f>
        <v>0.17279999999999998</v>
      </c>
      <c r="H64" s="72">
        <f>G64*20/100</f>
        <v>0.034559999999999994</v>
      </c>
      <c r="I64" s="186">
        <f>H64+G64</f>
        <v>0.20736</v>
      </c>
      <c r="J64" s="437">
        <v>43745</v>
      </c>
      <c r="K64" s="239">
        <v>275</v>
      </c>
      <c r="L64" s="114"/>
    </row>
    <row r="65" spans="1:12" ht="15" thickBot="1">
      <c r="A65" s="676"/>
      <c r="B65" s="493" t="s">
        <v>177</v>
      </c>
      <c r="C65" s="733"/>
      <c r="D65" s="603"/>
      <c r="E65" s="615"/>
      <c r="F65" s="457">
        <v>3.6</v>
      </c>
      <c r="G65" s="73">
        <f>F65*E63</f>
        <v>0.2592</v>
      </c>
      <c r="H65" s="73">
        <f>G65*20/100</f>
        <v>0.05183999999999999</v>
      </c>
      <c r="I65" s="187">
        <f>H65+G65</f>
        <v>0.31104</v>
      </c>
      <c r="J65" s="437">
        <v>43745</v>
      </c>
      <c r="K65" s="240">
        <v>282</v>
      </c>
      <c r="L65" s="114"/>
    </row>
    <row r="66" spans="1:12" ht="15.75" customHeight="1">
      <c r="A66" s="711">
        <v>11</v>
      </c>
      <c r="B66" s="714" t="s">
        <v>86</v>
      </c>
      <c r="C66" s="717" t="s">
        <v>87</v>
      </c>
      <c r="D66" s="602" t="s">
        <v>357</v>
      </c>
      <c r="E66" s="680">
        <v>0.072</v>
      </c>
      <c r="F66" s="680">
        <v>4.8</v>
      </c>
      <c r="G66" s="588">
        <f>F66*E66</f>
        <v>0.34559999999999996</v>
      </c>
      <c r="H66" s="588">
        <f>G66*20/100</f>
        <v>0.06911999999999999</v>
      </c>
      <c r="I66" s="591">
        <f>H66+G66+0.01</f>
        <v>0.42472</v>
      </c>
      <c r="J66" s="574">
        <v>43745</v>
      </c>
      <c r="K66" s="576">
        <v>225</v>
      </c>
      <c r="L66" s="114"/>
    </row>
    <row r="67" spans="1:12" ht="15" customHeight="1">
      <c r="A67" s="712"/>
      <c r="B67" s="715"/>
      <c r="C67" s="718"/>
      <c r="D67" s="602"/>
      <c r="E67" s="614"/>
      <c r="F67" s="614"/>
      <c r="G67" s="589"/>
      <c r="H67" s="589"/>
      <c r="I67" s="592"/>
      <c r="J67" s="569"/>
      <c r="K67" s="577"/>
      <c r="L67" s="114"/>
    </row>
    <row r="68" spans="1:12" ht="10.5" customHeight="1" thickBot="1">
      <c r="A68" s="712"/>
      <c r="B68" s="715"/>
      <c r="C68" s="718"/>
      <c r="D68" s="602"/>
      <c r="E68" s="614"/>
      <c r="F68" s="614"/>
      <c r="G68" s="589"/>
      <c r="H68" s="589"/>
      <c r="I68" s="592"/>
      <c r="J68" s="569"/>
      <c r="K68" s="577"/>
      <c r="L68" s="114"/>
    </row>
    <row r="69" spans="1:12" ht="9.75" customHeight="1" hidden="1" thickBot="1">
      <c r="A69" s="713"/>
      <c r="B69" s="716"/>
      <c r="C69" s="719"/>
      <c r="D69" s="602"/>
      <c r="E69" s="681"/>
      <c r="F69" s="681"/>
      <c r="G69" s="590"/>
      <c r="H69" s="590"/>
      <c r="I69" s="593"/>
      <c r="J69" s="569"/>
      <c r="K69" s="578"/>
      <c r="L69" s="114"/>
    </row>
    <row r="70" spans="1:12" ht="6.75" customHeight="1">
      <c r="A70" s="704">
        <v>12</v>
      </c>
      <c r="B70" s="720" t="s">
        <v>13</v>
      </c>
      <c r="C70" s="706" t="s">
        <v>15</v>
      </c>
      <c r="D70" s="601" t="s">
        <v>359</v>
      </c>
      <c r="E70" s="708"/>
      <c r="F70" s="709">
        <v>1</v>
      </c>
      <c r="G70" s="584">
        <v>5.98</v>
      </c>
      <c r="H70" s="584">
        <f>G70*20/100</f>
        <v>1.1960000000000002</v>
      </c>
      <c r="I70" s="586">
        <f>H70+G70</f>
        <v>7.176</v>
      </c>
      <c r="J70" s="574">
        <v>43885</v>
      </c>
      <c r="K70" s="579"/>
      <c r="L70" s="114"/>
    </row>
    <row r="71" spans="1:12" ht="10.5" customHeight="1" thickBot="1">
      <c r="A71" s="705"/>
      <c r="B71" s="721"/>
      <c r="C71" s="707"/>
      <c r="D71" s="602"/>
      <c r="E71" s="684"/>
      <c r="F71" s="710"/>
      <c r="G71" s="585"/>
      <c r="H71" s="585"/>
      <c r="I71" s="587"/>
      <c r="J71" s="570"/>
      <c r="K71" s="580"/>
      <c r="L71" s="114"/>
    </row>
    <row r="72" spans="1:12" ht="11.25" customHeight="1">
      <c r="A72" s="705"/>
      <c r="B72" s="721"/>
      <c r="C72" s="233" t="s">
        <v>220</v>
      </c>
      <c r="D72" s="602"/>
      <c r="E72" s="141"/>
      <c r="F72" s="582">
        <v>1</v>
      </c>
      <c r="G72" s="586">
        <v>0.34</v>
      </c>
      <c r="H72" s="584">
        <f>G72*20/100</f>
        <v>0.068</v>
      </c>
      <c r="I72" s="586">
        <f>G72+H72+0.01</f>
        <v>0.41800000000000004</v>
      </c>
      <c r="J72" s="574">
        <v>43885</v>
      </c>
      <c r="K72" s="580"/>
      <c r="L72" s="114"/>
    </row>
    <row r="73" spans="1:12" ht="8.25" customHeight="1" thickBot="1">
      <c r="A73" s="256"/>
      <c r="B73" s="722"/>
      <c r="C73" s="257"/>
      <c r="D73" s="603"/>
      <c r="E73" s="230"/>
      <c r="F73" s="583"/>
      <c r="G73" s="587"/>
      <c r="H73" s="585"/>
      <c r="I73" s="587"/>
      <c r="J73" s="570"/>
      <c r="K73" s="581"/>
      <c r="L73" s="114"/>
    </row>
    <row r="74" spans="1:12" ht="9.75" customHeight="1" hidden="1">
      <c r="A74" s="691">
        <v>13</v>
      </c>
      <c r="B74" s="723" t="s">
        <v>362</v>
      </c>
      <c r="C74" s="601" t="s">
        <v>181</v>
      </c>
      <c r="D74" s="602" t="s">
        <v>364</v>
      </c>
      <c r="E74" s="725"/>
      <c r="F74" s="727"/>
      <c r="G74" s="591"/>
      <c r="H74" s="591"/>
      <c r="I74" s="591"/>
      <c r="J74" s="189">
        <v>43709</v>
      </c>
      <c r="K74" s="608"/>
      <c r="L74" s="114"/>
    </row>
    <row r="75" spans="1:12" ht="24.75" customHeight="1" thickBot="1">
      <c r="A75" s="610"/>
      <c r="B75" s="724"/>
      <c r="C75" s="602"/>
      <c r="D75" s="602"/>
      <c r="E75" s="726"/>
      <c r="F75" s="728"/>
      <c r="G75" s="592"/>
      <c r="H75" s="592"/>
      <c r="I75" s="592"/>
      <c r="J75" s="65"/>
      <c r="K75" s="618"/>
      <c r="L75" s="114"/>
    </row>
    <row r="76" spans="1:12" ht="15" thickBot="1">
      <c r="A76" s="610"/>
      <c r="B76" s="501" t="s">
        <v>180</v>
      </c>
      <c r="C76" s="602"/>
      <c r="D76" s="602"/>
      <c r="E76" s="142">
        <v>0.072</v>
      </c>
      <c r="F76" s="143">
        <v>16.2</v>
      </c>
      <c r="G76" s="138">
        <v>2.47</v>
      </c>
      <c r="H76" s="138">
        <f>G76*20/100</f>
        <v>0.49400000000000005</v>
      </c>
      <c r="I76" s="138">
        <f>G76+H76</f>
        <v>2.9640000000000004</v>
      </c>
      <c r="J76" s="65">
        <v>44004</v>
      </c>
      <c r="K76" s="385">
        <v>230</v>
      </c>
      <c r="L76" s="114"/>
    </row>
    <row r="77" spans="1:12" ht="15" customHeight="1" thickBot="1">
      <c r="A77" s="692"/>
      <c r="B77" s="234" t="s">
        <v>119</v>
      </c>
      <c r="C77" s="603"/>
      <c r="D77" s="602"/>
      <c r="E77" s="423">
        <v>0.072</v>
      </c>
      <c r="F77" s="424">
        <v>24.6</v>
      </c>
      <c r="G77" s="425">
        <v>3.24</v>
      </c>
      <c r="H77" s="426">
        <f>G77*20/100</f>
        <v>0.6480000000000001</v>
      </c>
      <c r="I77" s="426">
        <f>G77+H77</f>
        <v>3.8880000000000003</v>
      </c>
      <c r="J77" s="188">
        <v>44004</v>
      </c>
      <c r="K77" s="427">
        <v>229</v>
      </c>
      <c r="L77" s="114"/>
    </row>
    <row r="78" spans="1:12" ht="29.25" customHeight="1">
      <c r="A78" s="674">
        <v>14</v>
      </c>
      <c r="B78" s="492" t="s">
        <v>363</v>
      </c>
      <c r="C78" s="601" t="s">
        <v>181</v>
      </c>
      <c r="D78" s="601" t="s">
        <v>360</v>
      </c>
      <c r="E78" s="429"/>
      <c r="F78" s="498"/>
      <c r="G78" s="442"/>
      <c r="H78" s="430"/>
      <c r="I78" s="430"/>
      <c r="J78" s="436"/>
      <c r="K78" s="431"/>
      <c r="L78" s="114"/>
    </row>
    <row r="79" spans="1:12" ht="15" customHeight="1">
      <c r="A79" s="675"/>
      <c r="B79" s="234" t="s">
        <v>119</v>
      </c>
      <c r="C79" s="602"/>
      <c r="D79" s="602"/>
      <c r="E79" s="142">
        <v>0.072</v>
      </c>
      <c r="F79" s="428">
        <v>16.2</v>
      </c>
      <c r="G79" s="140">
        <v>3.89</v>
      </c>
      <c r="H79" s="138">
        <f>G79*20/100</f>
        <v>0.778</v>
      </c>
      <c r="I79" s="138">
        <f>G79+H79</f>
        <v>4.668</v>
      </c>
      <c r="J79" s="437">
        <v>43997</v>
      </c>
      <c r="K79" s="432"/>
      <c r="L79" s="114"/>
    </row>
    <row r="80" spans="1:12" ht="15" customHeight="1" thickBot="1">
      <c r="A80" s="676"/>
      <c r="B80" s="80" t="s">
        <v>180</v>
      </c>
      <c r="C80" s="603"/>
      <c r="D80" s="603"/>
      <c r="E80" s="433">
        <v>0.072</v>
      </c>
      <c r="F80" s="499">
        <v>24.6</v>
      </c>
      <c r="G80" s="443"/>
      <c r="H80" s="434">
        <f>G80*20/100</f>
        <v>0</v>
      </c>
      <c r="I80" s="434">
        <f>G80+H80</f>
        <v>0</v>
      </c>
      <c r="J80" s="438">
        <v>43997</v>
      </c>
      <c r="K80" s="435"/>
      <c r="L80" s="114"/>
    </row>
    <row r="81" spans="1:12" ht="17.25" customHeight="1" thickBot="1">
      <c r="A81" s="516">
        <v>15</v>
      </c>
      <c r="B81" s="515" t="s">
        <v>182</v>
      </c>
      <c r="C81" s="453" t="s">
        <v>12</v>
      </c>
      <c r="D81" s="602" t="s">
        <v>357</v>
      </c>
      <c r="E81" s="462">
        <v>0.072</v>
      </c>
      <c r="F81" s="420">
        <v>216</v>
      </c>
      <c r="G81" s="421">
        <f>F81*E81</f>
        <v>15.552</v>
      </c>
      <c r="H81" s="421">
        <f>G81*20/100</f>
        <v>3.1104</v>
      </c>
      <c r="I81" s="422">
        <f>H81+G81+0.01</f>
        <v>18.6724</v>
      </c>
      <c r="J81" s="189">
        <v>43745</v>
      </c>
      <c r="K81" s="441">
        <v>341</v>
      </c>
      <c r="L81" s="114"/>
    </row>
    <row r="82" spans="1:12" ht="24" customHeight="1">
      <c r="A82" s="682">
        <v>16</v>
      </c>
      <c r="B82" s="697" t="s">
        <v>25</v>
      </c>
      <c r="C82" s="699" t="s">
        <v>12</v>
      </c>
      <c r="D82" s="602"/>
      <c r="E82" s="658">
        <v>0.072</v>
      </c>
      <c r="F82" s="700">
        <v>49.2</v>
      </c>
      <c r="G82" s="619">
        <f>F82*E82</f>
        <v>3.5423999999999998</v>
      </c>
      <c r="H82" s="619">
        <f>G82*20/100</f>
        <v>0.70848</v>
      </c>
      <c r="I82" s="622">
        <f>H82+G82</f>
        <v>4.2508799999999995</v>
      </c>
      <c r="J82" s="627">
        <v>43745</v>
      </c>
      <c r="K82" s="625">
        <v>340</v>
      </c>
      <c r="L82" s="114"/>
    </row>
    <row r="83" spans="1:12" ht="12" customHeight="1" thickBot="1">
      <c r="A83" s="610"/>
      <c r="B83" s="702"/>
      <c r="C83" s="614"/>
      <c r="D83" s="602"/>
      <c r="E83" s="616"/>
      <c r="F83" s="703"/>
      <c r="G83" s="620"/>
      <c r="H83" s="620"/>
      <c r="I83" s="623"/>
      <c r="J83" s="628"/>
      <c r="K83" s="626"/>
      <c r="L83" s="114"/>
    </row>
    <row r="84" spans="1:12" ht="15.75" customHeight="1" hidden="1" thickBot="1">
      <c r="A84" s="692"/>
      <c r="B84" s="729"/>
      <c r="C84" s="681"/>
      <c r="D84" s="602"/>
      <c r="E84" s="679"/>
      <c r="F84" s="730"/>
      <c r="G84" s="621"/>
      <c r="H84" s="621"/>
      <c r="I84" s="624"/>
      <c r="J84" s="628"/>
      <c r="K84" s="626"/>
      <c r="L84" s="114"/>
    </row>
    <row r="85" spans="1:12" ht="14.25">
      <c r="A85" s="674">
        <v>17</v>
      </c>
      <c r="B85" s="697" t="s">
        <v>26</v>
      </c>
      <c r="C85" s="699" t="s">
        <v>12</v>
      </c>
      <c r="D85" s="601" t="s">
        <v>357</v>
      </c>
      <c r="E85" s="658">
        <f>E82</f>
        <v>0.072</v>
      </c>
      <c r="F85" s="700">
        <v>7.08</v>
      </c>
      <c r="G85" s="619">
        <f>F85*E85</f>
        <v>0.50976</v>
      </c>
      <c r="H85" s="619">
        <f>G85*20/100</f>
        <v>0.101952</v>
      </c>
      <c r="I85" s="694">
        <f>H85+G85</f>
        <v>0.611712</v>
      </c>
      <c r="J85" s="574">
        <v>43745</v>
      </c>
      <c r="K85" s="579">
        <v>342</v>
      </c>
      <c r="L85" s="114"/>
    </row>
    <row r="86" spans="1:12" ht="15" customHeight="1">
      <c r="A86" s="675"/>
      <c r="B86" s="702"/>
      <c r="C86" s="614"/>
      <c r="D86" s="643"/>
      <c r="E86" s="616"/>
      <c r="F86" s="703"/>
      <c r="G86" s="620"/>
      <c r="H86" s="620"/>
      <c r="I86" s="695"/>
      <c r="J86" s="569"/>
      <c r="K86" s="580"/>
      <c r="L86" s="114"/>
    </row>
    <row r="87" spans="1:12" ht="10.5" customHeight="1" thickBot="1">
      <c r="A87" s="676"/>
      <c r="B87" s="698"/>
      <c r="C87" s="615"/>
      <c r="D87" s="644"/>
      <c r="E87" s="617"/>
      <c r="F87" s="701"/>
      <c r="G87" s="693"/>
      <c r="H87" s="693"/>
      <c r="I87" s="696"/>
      <c r="J87" s="570"/>
      <c r="K87" s="581"/>
      <c r="L87" s="114"/>
    </row>
    <row r="88" spans="1:12" ht="14.25">
      <c r="A88" s="674">
        <v>18</v>
      </c>
      <c r="B88" s="697" t="s">
        <v>80</v>
      </c>
      <c r="C88" s="699" t="s">
        <v>12</v>
      </c>
      <c r="D88" s="601" t="s">
        <v>358</v>
      </c>
      <c r="E88" s="658">
        <f>E85</f>
        <v>0.072</v>
      </c>
      <c r="F88" s="700">
        <v>9.24</v>
      </c>
      <c r="G88" s="619">
        <f>F88*E88</f>
        <v>0.66528</v>
      </c>
      <c r="H88" s="619">
        <f>G88*20/100</f>
        <v>0.133056</v>
      </c>
      <c r="I88" s="694">
        <f>H88+G88+0.01</f>
        <v>0.8083359999999999</v>
      </c>
      <c r="J88" s="574">
        <v>43745</v>
      </c>
      <c r="K88" s="579">
        <v>343</v>
      </c>
      <c r="L88" s="114"/>
    </row>
    <row r="89" spans="1:12" ht="24.75" customHeight="1" thickBot="1">
      <c r="A89" s="676"/>
      <c r="B89" s="698"/>
      <c r="C89" s="615"/>
      <c r="D89" s="644"/>
      <c r="E89" s="617"/>
      <c r="F89" s="701"/>
      <c r="G89" s="693"/>
      <c r="H89" s="693"/>
      <c r="I89" s="696"/>
      <c r="J89" s="570"/>
      <c r="K89" s="581"/>
      <c r="L89" s="114"/>
    </row>
    <row r="90" spans="1:12" ht="31.5" customHeight="1" thickBot="1">
      <c r="A90" s="516">
        <v>19</v>
      </c>
      <c r="B90" s="515" t="s">
        <v>98</v>
      </c>
      <c r="C90" s="453" t="s">
        <v>87</v>
      </c>
      <c r="D90" s="602" t="s">
        <v>357</v>
      </c>
      <c r="E90" s="441">
        <f>E88</f>
        <v>0.072</v>
      </c>
      <c r="F90" s="420">
        <v>126</v>
      </c>
      <c r="G90" s="421">
        <f>F90*E90</f>
        <v>9.072</v>
      </c>
      <c r="H90" s="421">
        <f aca="true" t="shared" si="2" ref="H90:H97">G90*20/100</f>
        <v>1.8144</v>
      </c>
      <c r="I90" s="422">
        <f>H90+G90</f>
        <v>10.886399999999998</v>
      </c>
      <c r="J90" s="189">
        <v>43745</v>
      </c>
      <c r="K90" s="441">
        <v>331</v>
      </c>
      <c r="L90" s="114"/>
    </row>
    <row r="91" spans="1:12" ht="26.25" customHeight="1" thickBot="1">
      <c r="A91" s="101">
        <v>20</v>
      </c>
      <c r="B91" s="86" t="s">
        <v>99</v>
      </c>
      <c r="C91" s="63" t="s">
        <v>87</v>
      </c>
      <c r="D91" s="643"/>
      <c r="E91" s="68">
        <f>E90</f>
        <v>0.072</v>
      </c>
      <c r="F91" s="54">
        <v>138</v>
      </c>
      <c r="G91" s="74">
        <f>F91*E91</f>
        <v>9.936</v>
      </c>
      <c r="H91" s="74">
        <f t="shared" si="2"/>
        <v>1.9872</v>
      </c>
      <c r="I91" s="122">
        <f>H91+G91</f>
        <v>11.9232</v>
      </c>
      <c r="J91" s="65">
        <v>43745</v>
      </c>
      <c r="K91" s="68">
        <v>332</v>
      </c>
      <c r="L91" s="114"/>
    </row>
    <row r="92" spans="1:12" ht="15" thickBot="1">
      <c r="A92" s="101">
        <v>21</v>
      </c>
      <c r="B92" s="86" t="s">
        <v>100</v>
      </c>
      <c r="C92" s="63" t="s">
        <v>81</v>
      </c>
      <c r="D92" s="685"/>
      <c r="E92" s="68">
        <f>E91</f>
        <v>0.072</v>
      </c>
      <c r="F92" s="54">
        <v>94.2</v>
      </c>
      <c r="G92" s="74">
        <f>F92*E92</f>
        <v>6.7824</v>
      </c>
      <c r="H92" s="74">
        <f t="shared" si="2"/>
        <v>1.35648</v>
      </c>
      <c r="I92" s="122">
        <f>H92+G92-0.01</f>
        <v>8.12888</v>
      </c>
      <c r="J92" s="65">
        <v>43745</v>
      </c>
      <c r="K92" s="68">
        <v>333</v>
      </c>
      <c r="L92" s="114"/>
    </row>
    <row r="93" spans="1:12" ht="26.25" customHeight="1" thickBot="1">
      <c r="A93" s="674">
        <v>22</v>
      </c>
      <c r="B93" s="259" t="s">
        <v>184</v>
      </c>
      <c r="C93" s="492"/>
      <c r="D93" s="601" t="s">
        <v>357</v>
      </c>
      <c r="E93" s="87"/>
      <c r="F93" s="55"/>
      <c r="G93" s="56"/>
      <c r="H93" s="56"/>
      <c r="I93" s="123"/>
      <c r="J93" s="238"/>
      <c r="K93" s="244"/>
      <c r="L93" s="114"/>
    </row>
    <row r="94" spans="1:12" ht="16.5" customHeight="1" thickBot="1">
      <c r="A94" s="675"/>
      <c r="B94" s="496" t="s">
        <v>183</v>
      </c>
      <c r="C94" s="602" t="s">
        <v>185</v>
      </c>
      <c r="D94" s="677"/>
      <c r="E94" s="577">
        <v>0.072</v>
      </c>
      <c r="F94" s="52">
        <v>93</v>
      </c>
      <c r="G94" s="75">
        <f>F94*E94</f>
        <v>6.696</v>
      </c>
      <c r="H94" s="75">
        <f>G94*20/100</f>
        <v>1.3392</v>
      </c>
      <c r="I94" s="124">
        <f>H94+G94</f>
        <v>8.0352</v>
      </c>
      <c r="J94" s="65">
        <v>43745</v>
      </c>
      <c r="K94" s="249">
        <v>334</v>
      </c>
      <c r="L94" s="114"/>
    </row>
    <row r="95" spans="1:12" ht="15.75" customHeight="1" thickBot="1">
      <c r="A95" s="675"/>
      <c r="B95" s="501" t="s">
        <v>115</v>
      </c>
      <c r="C95" s="602"/>
      <c r="D95" s="677"/>
      <c r="E95" s="577"/>
      <c r="F95" s="52">
        <v>103.2</v>
      </c>
      <c r="G95" s="75">
        <f>F95*E94</f>
        <v>7.4304</v>
      </c>
      <c r="H95" s="75">
        <f t="shared" si="2"/>
        <v>1.48608</v>
      </c>
      <c r="I95" s="124">
        <f>H95+G95</f>
        <v>8.91648</v>
      </c>
      <c r="J95" s="65">
        <v>43745</v>
      </c>
      <c r="K95" s="249">
        <v>335</v>
      </c>
      <c r="L95" s="114"/>
    </row>
    <row r="96" spans="1:12" ht="15" thickBot="1">
      <c r="A96" s="675"/>
      <c r="B96" s="496" t="s">
        <v>101</v>
      </c>
      <c r="C96" s="602"/>
      <c r="D96" s="677"/>
      <c r="E96" s="577"/>
      <c r="F96" s="52">
        <v>89.4</v>
      </c>
      <c r="G96" s="75">
        <f>F96*E94</f>
        <v>6.4368</v>
      </c>
      <c r="H96" s="75">
        <f t="shared" si="2"/>
        <v>1.2873599999999998</v>
      </c>
      <c r="I96" s="124">
        <f>H96+G96</f>
        <v>7.7241599999999995</v>
      </c>
      <c r="J96" s="65">
        <v>43745</v>
      </c>
      <c r="K96" s="249">
        <v>336</v>
      </c>
      <c r="L96" s="114"/>
    </row>
    <row r="97" spans="1:12" ht="15" thickBot="1">
      <c r="A97" s="676"/>
      <c r="B97" s="493" t="s">
        <v>102</v>
      </c>
      <c r="C97" s="603"/>
      <c r="D97" s="678"/>
      <c r="E97" s="578"/>
      <c r="F97" s="57">
        <v>89.4</v>
      </c>
      <c r="G97" s="76">
        <f>F97*E94</f>
        <v>6.4368</v>
      </c>
      <c r="H97" s="76">
        <f t="shared" si="2"/>
        <v>1.2873599999999998</v>
      </c>
      <c r="I97" s="125">
        <f>H97+G97</f>
        <v>7.7241599999999995</v>
      </c>
      <c r="J97" s="65">
        <v>43745</v>
      </c>
      <c r="K97" s="250">
        <v>337</v>
      </c>
      <c r="L97" s="114"/>
    </row>
    <row r="98" spans="1:12" ht="27" thickBot="1">
      <c r="A98" s="674">
        <v>23</v>
      </c>
      <c r="B98" s="492" t="s">
        <v>345</v>
      </c>
      <c r="C98" s="451"/>
      <c r="D98" s="601" t="s">
        <v>357</v>
      </c>
      <c r="E98" s="88"/>
      <c r="F98" s="58"/>
      <c r="G98" s="59"/>
      <c r="H98" s="59"/>
      <c r="I98" s="126"/>
      <c r="J98" s="238"/>
      <c r="K98" s="244"/>
      <c r="L98" s="114"/>
    </row>
    <row r="99" spans="1:12" ht="15" thickBot="1">
      <c r="A99" s="675"/>
      <c r="B99" s="496" t="s">
        <v>101</v>
      </c>
      <c r="C99" s="614" t="s">
        <v>10</v>
      </c>
      <c r="D99" s="612"/>
      <c r="E99" s="616">
        <v>0.072</v>
      </c>
      <c r="F99" s="52">
        <v>45.6</v>
      </c>
      <c r="G99" s="75">
        <f>E99*F99</f>
        <v>3.2832</v>
      </c>
      <c r="H99" s="75">
        <f>G99*20/100</f>
        <v>0.65664</v>
      </c>
      <c r="I99" s="124">
        <f>H99+G99</f>
        <v>3.93984</v>
      </c>
      <c r="J99" s="65">
        <v>43745</v>
      </c>
      <c r="K99" s="249">
        <v>358</v>
      </c>
      <c r="L99" s="114"/>
    </row>
    <row r="100" spans="1:12" ht="15.75" customHeight="1" thickBot="1">
      <c r="A100" s="675"/>
      <c r="B100" s="496" t="s">
        <v>116</v>
      </c>
      <c r="C100" s="614"/>
      <c r="D100" s="612"/>
      <c r="E100" s="616"/>
      <c r="F100" s="52">
        <v>29.4</v>
      </c>
      <c r="G100" s="75">
        <f>E99*F100</f>
        <v>2.1167999999999996</v>
      </c>
      <c r="H100" s="75">
        <f>G100*20/100</f>
        <v>0.4233599999999999</v>
      </c>
      <c r="I100" s="124">
        <f>H100+G100</f>
        <v>2.5401599999999993</v>
      </c>
      <c r="J100" s="65">
        <v>43745</v>
      </c>
      <c r="K100" s="249">
        <v>359</v>
      </c>
      <c r="L100" s="114"/>
    </row>
    <row r="101" spans="1:12" ht="15" thickBot="1">
      <c r="A101" s="675"/>
      <c r="B101" s="496" t="s">
        <v>117</v>
      </c>
      <c r="C101" s="614"/>
      <c r="D101" s="612"/>
      <c r="E101" s="616"/>
      <c r="F101" s="52">
        <v>22.8</v>
      </c>
      <c r="G101" s="75">
        <f>E99*F101</f>
        <v>1.6416</v>
      </c>
      <c r="H101" s="75">
        <f>G101*20/100</f>
        <v>0.32832</v>
      </c>
      <c r="I101" s="124">
        <f>H101+G101</f>
        <v>1.96992</v>
      </c>
      <c r="J101" s="65">
        <v>43745</v>
      </c>
      <c r="K101" s="249">
        <v>360</v>
      </c>
      <c r="L101" s="114"/>
    </row>
    <row r="102" spans="1:12" ht="15" thickBot="1">
      <c r="A102" s="675"/>
      <c r="B102" s="496" t="s">
        <v>102</v>
      </c>
      <c r="C102" s="614"/>
      <c r="D102" s="612"/>
      <c r="E102" s="616"/>
      <c r="F102" s="52">
        <v>6.6</v>
      </c>
      <c r="G102" s="75">
        <f>E99*F102</f>
        <v>0.47519999999999996</v>
      </c>
      <c r="H102" s="75">
        <f>G102*20/100</f>
        <v>0.09504</v>
      </c>
      <c r="I102" s="124">
        <f>H102+G102</f>
        <v>0.57024</v>
      </c>
      <c r="J102" s="65">
        <v>43745</v>
      </c>
      <c r="K102" s="249">
        <v>361</v>
      </c>
      <c r="L102" s="114"/>
    </row>
    <row r="103" spans="1:12" ht="15" thickBot="1">
      <c r="A103" s="676"/>
      <c r="B103" s="493" t="s">
        <v>118</v>
      </c>
      <c r="C103" s="615"/>
      <c r="D103" s="613"/>
      <c r="E103" s="617"/>
      <c r="F103" s="57">
        <v>4.2</v>
      </c>
      <c r="G103" s="76">
        <f>F103*E99</f>
        <v>0.3024</v>
      </c>
      <c r="H103" s="76">
        <f>G103*20/100</f>
        <v>0.06048</v>
      </c>
      <c r="I103" s="125">
        <f>H103+G103</f>
        <v>0.36288</v>
      </c>
      <c r="J103" s="65">
        <v>43745</v>
      </c>
      <c r="K103" s="250">
        <v>362</v>
      </c>
      <c r="L103" s="114"/>
    </row>
    <row r="104" spans="1:12" ht="12.75" customHeight="1" thickBot="1">
      <c r="A104" s="674">
        <v>24</v>
      </c>
      <c r="B104" s="492" t="s">
        <v>187</v>
      </c>
      <c r="C104" s="494"/>
      <c r="D104" s="601" t="s">
        <v>357</v>
      </c>
      <c r="E104" s="87"/>
      <c r="F104" s="61"/>
      <c r="G104" s="62"/>
      <c r="H104" s="62"/>
      <c r="I104" s="127"/>
      <c r="J104" s="65"/>
      <c r="K104" s="244"/>
      <c r="L104" s="114"/>
    </row>
    <row r="105" spans="1:12" ht="15" thickBot="1">
      <c r="A105" s="675"/>
      <c r="B105" s="496" t="s">
        <v>188</v>
      </c>
      <c r="C105" s="602" t="s">
        <v>87</v>
      </c>
      <c r="D105" s="612"/>
      <c r="E105" s="679">
        <v>0.072</v>
      </c>
      <c r="F105" s="52">
        <v>20.4</v>
      </c>
      <c r="G105" s="75">
        <f>F105*E105</f>
        <v>1.4687999999999999</v>
      </c>
      <c r="H105" s="75">
        <f>G105*20/100</f>
        <v>0.29375999999999997</v>
      </c>
      <c r="I105" s="124">
        <f>H105+G105</f>
        <v>1.76256</v>
      </c>
      <c r="J105" s="65">
        <v>43745</v>
      </c>
      <c r="K105" s="249">
        <v>349</v>
      </c>
      <c r="L105" s="114"/>
    </row>
    <row r="106" spans="1:12" ht="15.75" customHeight="1" thickBot="1">
      <c r="A106" s="675"/>
      <c r="B106" s="501" t="s">
        <v>186</v>
      </c>
      <c r="C106" s="602"/>
      <c r="D106" s="612"/>
      <c r="E106" s="577"/>
      <c r="F106" s="52">
        <v>16.8</v>
      </c>
      <c r="G106" s="75">
        <f>F106*E105</f>
        <v>1.2096</v>
      </c>
      <c r="H106" s="75">
        <f aca="true" t="shared" si="3" ref="H106:H112">G106*20/100</f>
        <v>0.24192</v>
      </c>
      <c r="I106" s="124">
        <f aca="true" t="shared" si="4" ref="I106:I112">H106+G106</f>
        <v>1.45152</v>
      </c>
      <c r="J106" s="65">
        <v>43745</v>
      </c>
      <c r="K106" s="249">
        <v>350</v>
      </c>
      <c r="L106" s="114"/>
    </row>
    <row r="107" spans="1:12" ht="15" thickBot="1">
      <c r="A107" s="675"/>
      <c r="B107" s="501" t="s">
        <v>189</v>
      </c>
      <c r="C107" s="602"/>
      <c r="D107" s="612"/>
      <c r="E107" s="577"/>
      <c r="F107" s="52">
        <v>3</v>
      </c>
      <c r="G107" s="75">
        <f>F107*E105</f>
        <v>0.21599999999999997</v>
      </c>
      <c r="H107" s="75">
        <f t="shared" si="3"/>
        <v>0.043199999999999995</v>
      </c>
      <c r="I107" s="124">
        <f t="shared" si="4"/>
        <v>0.2592</v>
      </c>
      <c r="J107" s="65">
        <v>43745</v>
      </c>
      <c r="K107" s="249">
        <v>352</v>
      </c>
      <c r="L107" s="114"/>
    </row>
    <row r="108" spans="1:12" ht="15" thickBot="1">
      <c r="A108" s="675"/>
      <c r="B108" s="501" t="s">
        <v>190</v>
      </c>
      <c r="C108" s="602"/>
      <c r="D108" s="612"/>
      <c r="E108" s="577"/>
      <c r="F108" s="52">
        <v>8.4</v>
      </c>
      <c r="G108" s="75">
        <f>F108*E105</f>
        <v>0.6048</v>
      </c>
      <c r="H108" s="75">
        <f t="shared" si="3"/>
        <v>0.12096</v>
      </c>
      <c r="I108" s="124">
        <f t="shared" si="4"/>
        <v>0.72576</v>
      </c>
      <c r="J108" s="65">
        <v>43745</v>
      </c>
      <c r="K108" s="249">
        <v>354</v>
      </c>
      <c r="L108" s="114"/>
    </row>
    <row r="109" spans="1:12" ht="15" thickBot="1">
      <c r="A109" s="675"/>
      <c r="B109" s="496" t="s">
        <v>82</v>
      </c>
      <c r="C109" s="602"/>
      <c r="D109" s="612"/>
      <c r="E109" s="577"/>
      <c r="F109" s="52">
        <v>13.2</v>
      </c>
      <c r="G109" s="75">
        <f>F109*E105</f>
        <v>0.9503999999999999</v>
      </c>
      <c r="H109" s="75">
        <f t="shared" si="3"/>
        <v>0.19008</v>
      </c>
      <c r="I109" s="124">
        <f t="shared" si="4"/>
        <v>1.14048</v>
      </c>
      <c r="J109" s="65">
        <v>43745</v>
      </c>
      <c r="K109" s="249">
        <v>351</v>
      </c>
      <c r="L109" s="114"/>
    </row>
    <row r="110" spans="1:12" ht="15" thickBot="1">
      <c r="A110" s="675"/>
      <c r="B110" s="496" t="s">
        <v>83</v>
      </c>
      <c r="C110" s="602"/>
      <c r="D110" s="612"/>
      <c r="E110" s="577"/>
      <c r="F110" s="52">
        <v>17.4</v>
      </c>
      <c r="G110" s="75">
        <f>F110*E105</f>
        <v>1.2528</v>
      </c>
      <c r="H110" s="75">
        <f t="shared" si="3"/>
        <v>0.25055999999999995</v>
      </c>
      <c r="I110" s="124">
        <f t="shared" si="4"/>
        <v>1.5033599999999998</v>
      </c>
      <c r="J110" s="65">
        <v>43745</v>
      </c>
      <c r="K110" s="249">
        <v>353</v>
      </c>
      <c r="L110" s="114"/>
    </row>
    <row r="111" spans="1:12" ht="15" thickBot="1">
      <c r="A111" s="676"/>
      <c r="B111" s="80" t="s">
        <v>191</v>
      </c>
      <c r="C111" s="603"/>
      <c r="D111" s="613"/>
      <c r="E111" s="578"/>
      <c r="F111" s="57">
        <v>8.4</v>
      </c>
      <c r="G111" s="76">
        <f>F111*E105</f>
        <v>0.6048</v>
      </c>
      <c r="H111" s="76">
        <f t="shared" si="3"/>
        <v>0.12096</v>
      </c>
      <c r="I111" s="125">
        <f t="shared" si="4"/>
        <v>0.72576</v>
      </c>
      <c r="J111" s="65">
        <v>43745</v>
      </c>
      <c r="K111" s="250">
        <v>355</v>
      </c>
      <c r="L111" s="114"/>
    </row>
    <row r="112" spans="1:12" ht="15" thickBot="1">
      <c r="A112" s="237">
        <v>25</v>
      </c>
      <c r="B112" s="91" t="s">
        <v>93</v>
      </c>
      <c r="C112" s="63" t="s">
        <v>11</v>
      </c>
      <c r="D112" s="601" t="s">
        <v>357</v>
      </c>
      <c r="E112" s="68">
        <v>0.072</v>
      </c>
      <c r="F112" s="54">
        <v>20</v>
      </c>
      <c r="G112" s="74">
        <f>F112*E112</f>
        <v>1.44</v>
      </c>
      <c r="H112" s="74">
        <f t="shared" si="3"/>
        <v>0.288</v>
      </c>
      <c r="I112" s="123">
        <f t="shared" si="4"/>
        <v>1.728</v>
      </c>
      <c r="J112" s="65">
        <v>43745</v>
      </c>
      <c r="K112" s="247">
        <v>208</v>
      </c>
      <c r="L112" s="114"/>
    </row>
    <row r="113" spans="1:12" ht="15" thickBot="1">
      <c r="A113" s="674">
        <v>26</v>
      </c>
      <c r="B113" s="492" t="s">
        <v>194</v>
      </c>
      <c r="C113" s="451"/>
      <c r="D113" s="602"/>
      <c r="E113" s="88"/>
      <c r="F113" s="61"/>
      <c r="G113" s="62"/>
      <c r="H113" s="62"/>
      <c r="I113" s="127"/>
      <c r="J113" s="65"/>
      <c r="K113" s="244"/>
      <c r="L113" s="114"/>
    </row>
    <row r="114" spans="1:12" ht="15" thickBot="1">
      <c r="A114" s="675"/>
      <c r="B114" s="496" t="s">
        <v>192</v>
      </c>
      <c r="C114" s="681" t="s">
        <v>181</v>
      </c>
      <c r="D114" s="602"/>
      <c r="E114" s="679">
        <v>0.072</v>
      </c>
      <c r="F114" s="497">
        <v>97.8</v>
      </c>
      <c r="G114" s="464">
        <f>F114*E114</f>
        <v>7.041599999999999</v>
      </c>
      <c r="H114" s="464">
        <f>G114*20/100</f>
        <v>1.40832</v>
      </c>
      <c r="I114" s="490">
        <f>H114+G114-0.01</f>
        <v>8.439919999999999</v>
      </c>
      <c r="J114" s="65">
        <v>43745</v>
      </c>
      <c r="K114" s="509">
        <v>211</v>
      </c>
      <c r="L114" s="114"/>
    </row>
    <row r="115" spans="1:12" ht="15" customHeight="1" thickBot="1">
      <c r="A115" s="676"/>
      <c r="B115" s="493" t="s">
        <v>193</v>
      </c>
      <c r="C115" s="603"/>
      <c r="D115" s="603"/>
      <c r="E115" s="578"/>
      <c r="F115" s="495">
        <v>135</v>
      </c>
      <c r="G115" s="488">
        <f>E114*F115</f>
        <v>9.719999999999999</v>
      </c>
      <c r="H115" s="488">
        <f>G115*20/100</f>
        <v>1.9439999999999997</v>
      </c>
      <c r="I115" s="491">
        <f>H115+G115</f>
        <v>11.663999999999998</v>
      </c>
      <c r="J115" s="65">
        <v>43745</v>
      </c>
      <c r="K115" s="510">
        <v>212</v>
      </c>
      <c r="L115" s="114"/>
    </row>
    <row r="116" spans="1:12" ht="18.75" customHeight="1" thickBot="1">
      <c r="A116" s="674">
        <v>27</v>
      </c>
      <c r="B116" s="492" t="s">
        <v>196</v>
      </c>
      <c r="C116" s="451"/>
      <c r="D116" s="601" t="s">
        <v>357</v>
      </c>
      <c r="E116" s="87"/>
      <c r="F116" s="61"/>
      <c r="G116" s="62"/>
      <c r="H116" s="62"/>
      <c r="I116" s="127"/>
      <c r="J116" s="65"/>
      <c r="K116" s="244"/>
      <c r="L116" s="114"/>
    </row>
    <row r="117" spans="1:12" ht="15" thickBot="1">
      <c r="A117" s="675"/>
      <c r="B117" s="496" t="s">
        <v>195</v>
      </c>
      <c r="C117" s="614" t="s">
        <v>181</v>
      </c>
      <c r="D117" s="677"/>
      <c r="E117" s="679">
        <v>0.072</v>
      </c>
      <c r="F117" s="497">
        <v>18.6</v>
      </c>
      <c r="G117" s="464">
        <f>F117*E117</f>
        <v>1.3392</v>
      </c>
      <c r="H117" s="464">
        <f>G117*20/100</f>
        <v>0.26783999999999997</v>
      </c>
      <c r="I117" s="490">
        <f>H117+G117+0.01</f>
        <v>1.61704</v>
      </c>
      <c r="J117" s="65">
        <v>43745</v>
      </c>
      <c r="K117" s="509">
        <v>213</v>
      </c>
      <c r="L117" s="114"/>
    </row>
    <row r="118" spans="1:12" ht="15" customHeight="1" thickBot="1">
      <c r="A118" s="676"/>
      <c r="B118" s="493" t="s">
        <v>113</v>
      </c>
      <c r="C118" s="615"/>
      <c r="D118" s="677"/>
      <c r="E118" s="578"/>
      <c r="F118" s="495">
        <v>30</v>
      </c>
      <c r="G118" s="488">
        <f>E117*F118</f>
        <v>2.1599999999999997</v>
      </c>
      <c r="H118" s="488">
        <f>G118*20/100</f>
        <v>0.43199999999999994</v>
      </c>
      <c r="I118" s="491">
        <f>H118+G118</f>
        <v>2.5919999999999996</v>
      </c>
      <c r="J118" s="65">
        <v>43745</v>
      </c>
      <c r="K118" s="510">
        <v>214</v>
      </c>
      <c r="L118" s="114"/>
    </row>
    <row r="119" spans="1:12" ht="21.75" customHeight="1" thickBot="1">
      <c r="A119" s="237">
        <v>28</v>
      </c>
      <c r="B119" s="86" t="s">
        <v>114</v>
      </c>
      <c r="C119" s="63" t="s">
        <v>110</v>
      </c>
      <c r="D119" s="678"/>
      <c r="E119" s="68">
        <v>0.072</v>
      </c>
      <c r="F119" s="54">
        <v>16.8</v>
      </c>
      <c r="G119" s="488">
        <f>E119*F119</f>
        <v>1.2096</v>
      </c>
      <c r="H119" s="74">
        <f>G119*20/100</f>
        <v>0.24192</v>
      </c>
      <c r="I119" s="122">
        <f>H119+G119-0.01</f>
        <v>1.44152</v>
      </c>
      <c r="J119" s="65">
        <v>43745</v>
      </c>
      <c r="K119" s="247">
        <v>215</v>
      </c>
      <c r="L119" s="114"/>
    </row>
    <row r="120" spans="1:12" ht="51" customHeight="1" thickBot="1">
      <c r="A120" s="674">
        <v>29</v>
      </c>
      <c r="B120" s="492" t="s">
        <v>355</v>
      </c>
      <c r="C120" s="451"/>
      <c r="D120" s="601" t="s">
        <v>364</v>
      </c>
      <c r="E120" s="92"/>
      <c r="F120" s="55"/>
      <c r="G120" s="62"/>
      <c r="H120" s="62"/>
      <c r="I120" s="127"/>
      <c r="J120" s="65"/>
      <c r="K120" s="244"/>
      <c r="L120" s="114"/>
    </row>
    <row r="121" spans="1:12" ht="23.25" customHeight="1" thickBot="1">
      <c r="A121" s="675"/>
      <c r="B121" s="496" t="s">
        <v>197</v>
      </c>
      <c r="C121" s="614" t="s">
        <v>10</v>
      </c>
      <c r="D121" s="643"/>
      <c r="E121" s="679">
        <v>0.072</v>
      </c>
      <c r="F121" s="497">
        <v>59.4</v>
      </c>
      <c r="G121" s="119">
        <v>4.28</v>
      </c>
      <c r="H121" s="464">
        <f>G121*20/100</f>
        <v>0.8560000000000001</v>
      </c>
      <c r="I121" s="490">
        <f>H121+G121</f>
        <v>5.136</v>
      </c>
      <c r="J121" s="65">
        <v>43745</v>
      </c>
      <c r="K121" s="509">
        <v>307</v>
      </c>
      <c r="L121" s="114"/>
    </row>
    <row r="122" spans="1:12" ht="20.25" customHeight="1" thickBot="1">
      <c r="A122" s="676"/>
      <c r="B122" s="493" t="s">
        <v>91</v>
      </c>
      <c r="C122" s="615"/>
      <c r="D122" s="644"/>
      <c r="E122" s="578"/>
      <c r="F122" s="495">
        <v>74.4</v>
      </c>
      <c r="G122" s="121">
        <v>5.36</v>
      </c>
      <c r="H122" s="488">
        <f>G122*20/100</f>
        <v>1.072</v>
      </c>
      <c r="I122" s="491">
        <f>H122+G122+0.01</f>
        <v>6.442</v>
      </c>
      <c r="J122" s="65">
        <v>43745</v>
      </c>
      <c r="K122" s="510">
        <v>308</v>
      </c>
      <c r="L122" s="114"/>
    </row>
    <row r="123" spans="1:12" ht="67.5" customHeight="1" thickBot="1">
      <c r="A123" s="691">
        <v>30</v>
      </c>
      <c r="B123" s="89" t="s">
        <v>198</v>
      </c>
      <c r="C123" s="483"/>
      <c r="D123" s="602" t="s">
        <v>357</v>
      </c>
      <c r="E123" s="476"/>
      <c r="F123" s="53"/>
      <c r="G123" s="60"/>
      <c r="H123" s="60"/>
      <c r="I123" s="128"/>
      <c r="J123" s="65"/>
      <c r="K123" s="476"/>
      <c r="L123" s="114"/>
    </row>
    <row r="124" spans="1:12" ht="30.75" customHeight="1" thickBot="1">
      <c r="A124" s="610"/>
      <c r="B124" s="496" t="s">
        <v>197</v>
      </c>
      <c r="C124" s="602" t="s">
        <v>10</v>
      </c>
      <c r="D124" s="643"/>
      <c r="E124" s="679">
        <v>0.072</v>
      </c>
      <c r="F124" s="497">
        <v>63.6</v>
      </c>
      <c r="G124" s="119">
        <f>F124*E124</f>
        <v>4.5792</v>
      </c>
      <c r="H124" s="464">
        <f>G124*20/100</f>
        <v>0.91584</v>
      </c>
      <c r="I124" s="490">
        <f>H124+G124</f>
        <v>5.49504</v>
      </c>
      <c r="J124" s="65">
        <v>43745</v>
      </c>
      <c r="K124" s="460">
        <v>309</v>
      </c>
      <c r="L124" s="114"/>
    </row>
    <row r="125" spans="1:12" ht="23.25" customHeight="1" thickBot="1">
      <c r="A125" s="692"/>
      <c r="B125" s="502" t="s">
        <v>91</v>
      </c>
      <c r="C125" s="602"/>
      <c r="D125" s="643"/>
      <c r="E125" s="577"/>
      <c r="F125" s="503">
        <v>88.8</v>
      </c>
      <c r="G125" s="465">
        <f>F125*E124</f>
        <v>6.393599999999999</v>
      </c>
      <c r="H125" s="465">
        <f>G125*20/100</f>
        <v>1.2787199999999999</v>
      </c>
      <c r="I125" s="396">
        <f>H125+G125</f>
        <v>7.672319999999999</v>
      </c>
      <c r="J125" s="65">
        <v>43745</v>
      </c>
      <c r="K125" s="482">
        <v>310</v>
      </c>
      <c r="L125" s="114"/>
    </row>
    <row r="126" spans="1:12" ht="39.75" customHeight="1" thickBot="1">
      <c r="A126" s="237">
        <v>31</v>
      </c>
      <c r="B126" s="86"/>
      <c r="C126" s="63"/>
      <c r="D126" s="63"/>
      <c r="E126" s="398"/>
      <c r="F126" s="399"/>
      <c r="G126" s="304"/>
      <c r="H126" s="304"/>
      <c r="I126" s="400"/>
      <c r="J126" s="65"/>
      <c r="K126" s="305"/>
      <c r="L126" s="114"/>
    </row>
    <row r="127" spans="1:12" ht="36" customHeight="1" hidden="1">
      <c r="A127" s="516">
        <v>31</v>
      </c>
      <c r="B127" s="397" t="s">
        <v>89</v>
      </c>
      <c r="C127" s="511" t="s">
        <v>181</v>
      </c>
      <c r="D127" s="651" t="s">
        <v>357</v>
      </c>
      <c r="E127" s="686">
        <v>0.072</v>
      </c>
      <c r="F127" s="420">
        <v>34.8</v>
      </c>
      <c r="G127" s="421">
        <f>F127*E127</f>
        <v>2.5056</v>
      </c>
      <c r="H127" s="421">
        <f>G127*20/100</f>
        <v>0.5011199999999999</v>
      </c>
      <c r="I127" s="422">
        <f>H127+G127</f>
        <v>3.0067199999999996</v>
      </c>
      <c r="J127" s="65">
        <v>43745</v>
      </c>
      <c r="K127" s="441">
        <v>226</v>
      </c>
      <c r="L127" s="114"/>
    </row>
    <row r="128" spans="1:12" ht="14.25" customHeight="1" thickBot="1">
      <c r="A128" s="101">
        <v>32</v>
      </c>
      <c r="B128" s="391" t="s">
        <v>90</v>
      </c>
      <c r="C128" s="393" t="s">
        <v>181</v>
      </c>
      <c r="D128" s="651"/>
      <c r="E128" s="687"/>
      <c r="F128" s="54">
        <v>150</v>
      </c>
      <c r="G128" s="488">
        <f>E127*F128</f>
        <v>10.799999999999999</v>
      </c>
      <c r="H128" s="488">
        <f>G128*20/100</f>
        <v>2.1599999999999997</v>
      </c>
      <c r="I128" s="491">
        <f>H128+G128</f>
        <v>12.959999999999999</v>
      </c>
      <c r="J128" s="65">
        <v>43745</v>
      </c>
      <c r="K128" s="68">
        <v>227</v>
      </c>
      <c r="L128" s="114"/>
    </row>
    <row r="129" spans="1:12" ht="30.75" customHeight="1" hidden="1">
      <c r="A129" s="487"/>
      <c r="B129" s="392"/>
      <c r="C129" s="394"/>
      <c r="D129" s="651"/>
      <c r="E129" s="90"/>
      <c r="F129" s="53"/>
      <c r="G129" s="60"/>
      <c r="H129" s="60"/>
      <c r="I129" s="128"/>
      <c r="J129" s="65">
        <v>43745</v>
      </c>
      <c r="K129" s="476"/>
      <c r="L129" s="114"/>
    </row>
    <row r="130" spans="1:12" ht="25.5" customHeight="1" thickBot="1">
      <c r="A130" s="457">
        <v>33</v>
      </c>
      <c r="B130" s="390" t="s">
        <v>88</v>
      </c>
      <c r="C130" s="395" t="s">
        <v>181</v>
      </c>
      <c r="D130" s="651"/>
      <c r="E130" s="85">
        <v>0.072</v>
      </c>
      <c r="F130" s="495">
        <v>101.1</v>
      </c>
      <c r="G130" s="488">
        <f>E130*F130</f>
        <v>7.2791999999999994</v>
      </c>
      <c r="H130" s="488">
        <f aca="true" t="shared" si="5" ref="H130:H144">G130*20/100</f>
        <v>1.45584</v>
      </c>
      <c r="I130" s="491">
        <f>H130+G130</f>
        <v>8.73504</v>
      </c>
      <c r="J130" s="65">
        <v>43745</v>
      </c>
      <c r="K130" s="461">
        <v>222</v>
      </c>
      <c r="L130" s="114"/>
    </row>
    <row r="131" spans="1:12" ht="26.25" customHeight="1" thickBot="1">
      <c r="A131" s="101">
        <v>34</v>
      </c>
      <c r="B131" s="391" t="s">
        <v>67</v>
      </c>
      <c r="C131" s="393" t="s">
        <v>199</v>
      </c>
      <c r="D131" s="652"/>
      <c r="E131" s="85">
        <v>0.072</v>
      </c>
      <c r="F131" s="63">
        <v>97.8</v>
      </c>
      <c r="G131" s="74">
        <f>E131*F131</f>
        <v>7.041599999999999</v>
      </c>
      <c r="H131" s="74">
        <f t="shared" si="5"/>
        <v>1.40832</v>
      </c>
      <c r="I131" s="122">
        <f>H131+G131-0.01</f>
        <v>8.439919999999999</v>
      </c>
      <c r="J131" s="65">
        <v>43745</v>
      </c>
      <c r="K131" s="68">
        <v>220</v>
      </c>
      <c r="L131" s="114"/>
    </row>
    <row r="132" spans="1:12" ht="29.25" customHeight="1" thickBot="1">
      <c r="A132" s="101">
        <v>35</v>
      </c>
      <c r="B132" s="86" t="s">
        <v>69</v>
      </c>
      <c r="C132" s="63" t="s">
        <v>200</v>
      </c>
      <c r="D132" s="688" t="s">
        <v>357</v>
      </c>
      <c r="E132" s="68">
        <v>0.072</v>
      </c>
      <c r="F132" s="63">
        <v>51.6</v>
      </c>
      <c r="G132" s="74">
        <f>E132*F132</f>
        <v>3.7152</v>
      </c>
      <c r="H132" s="74">
        <f t="shared" si="5"/>
        <v>0.74304</v>
      </c>
      <c r="I132" s="122">
        <f>H132+G132</f>
        <v>4.45824</v>
      </c>
      <c r="J132" s="65">
        <v>43745</v>
      </c>
      <c r="K132" s="68">
        <v>219</v>
      </c>
      <c r="L132" s="114"/>
    </row>
    <row r="133" spans="1:12" ht="18" customHeight="1" thickBot="1">
      <c r="A133" s="487">
        <v>36</v>
      </c>
      <c r="B133" s="93" t="s">
        <v>72</v>
      </c>
      <c r="C133" s="483" t="s">
        <v>201</v>
      </c>
      <c r="D133" s="689"/>
      <c r="E133" s="461">
        <v>0.072</v>
      </c>
      <c r="F133" s="483">
        <v>156</v>
      </c>
      <c r="G133" s="77">
        <f>E133*F133</f>
        <v>11.232</v>
      </c>
      <c r="H133" s="77">
        <f t="shared" si="5"/>
        <v>2.2464</v>
      </c>
      <c r="I133" s="129">
        <f>H133+G133</f>
        <v>13.478399999999999</v>
      </c>
      <c r="J133" s="65">
        <v>43745</v>
      </c>
      <c r="K133" s="68">
        <v>218</v>
      </c>
      <c r="L133" s="114"/>
    </row>
    <row r="134" spans="1:12" ht="26.25" customHeight="1" thickBot="1">
      <c r="A134" s="457">
        <v>37</v>
      </c>
      <c r="B134" s="493" t="s">
        <v>69</v>
      </c>
      <c r="C134" s="459" t="s">
        <v>199</v>
      </c>
      <c r="D134" s="689"/>
      <c r="E134" s="461">
        <v>0.072</v>
      </c>
      <c r="F134" s="459">
        <v>51.6</v>
      </c>
      <c r="G134" s="77">
        <f>E134*F134</f>
        <v>3.7152</v>
      </c>
      <c r="H134" s="488">
        <f t="shared" si="5"/>
        <v>0.74304</v>
      </c>
      <c r="I134" s="491">
        <f>H134+G134</f>
        <v>4.45824</v>
      </c>
      <c r="J134" s="65">
        <v>43745</v>
      </c>
      <c r="K134" s="441">
        <v>219</v>
      </c>
      <c r="L134" s="114"/>
    </row>
    <row r="135" spans="1:12" ht="17.25" customHeight="1" thickBot="1">
      <c r="A135" s="101">
        <v>38</v>
      </c>
      <c r="B135" s="86" t="s">
        <v>75</v>
      </c>
      <c r="C135" s="63" t="s">
        <v>181</v>
      </c>
      <c r="D135" s="690"/>
      <c r="E135" s="461">
        <v>0.072</v>
      </c>
      <c r="F135" s="63">
        <v>136.8</v>
      </c>
      <c r="G135" s="77">
        <f>E135*F135</f>
        <v>9.8496</v>
      </c>
      <c r="H135" s="74">
        <f t="shared" si="5"/>
        <v>1.9699200000000001</v>
      </c>
      <c r="I135" s="122">
        <f>H135+G135</f>
        <v>11.81952</v>
      </c>
      <c r="J135" s="65">
        <v>43745</v>
      </c>
      <c r="K135" s="68">
        <v>204</v>
      </c>
      <c r="L135" s="114"/>
    </row>
    <row r="136" spans="1:12" ht="27.75" customHeight="1" thickBot="1">
      <c r="A136" s="101">
        <v>39</v>
      </c>
      <c r="B136" s="86" t="s">
        <v>202</v>
      </c>
      <c r="C136" s="63" t="s">
        <v>181</v>
      </c>
      <c r="D136" s="681" t="s">
        <v>357</v>
      </c>
      <c r="E136" s="461">
        <v>0.072</v>
      </c>
      <c r="F136" s="144">
        <v>15.6</v>
      </c>
      <c r="G136" s="191">
        <v>1.97</v>
      </c>
      <c r="H136" s="139">
        <f>G136*20/100+0.01</f>
        <v>0.40399999999999997</v>
      </c>
      <c r="I136" s="139">
        <v>2.36</v>
      </c>
      <c r="J136" s="65">
        <v>43745</v>
      </c>
      <c r="K136" s="68">
        <v>187</v>
      </c>
      <c r="L136" s="114"/>
    </row>
    <row r="137" spans="1:12" ht="18.75" customHeight="1" thickBot="1">
      <c r="A137" s="101">
        <v>40</v>
      </c>
      <c r="B137" s="86" t="s">
        <v>76</v>
      </c>
      <c r="C137" s="63" t="s">
        <v>181</v>
      </c>
      <c r="D137" s="643"/>
      <c r="E137" s="461">
        <v>0.072</v>
      </c>
      <c r="F137" s="144">
        <v>7.2</v>
      </c>
      <c r="G137" s="191">
        <v>0.62</v>
      </c>
      <c r="H137" s="139">
        <f t="shared" si="5"/>
        <v>0.124</v>
      </c>
      <c r="I137" s="139">
        <v>0.73</v>
      </c>
      <c r="J137" s="65">
        <v>43745</v>
      </c>
      <c r="K137" s="68">
        <v>190</v>
      </c>
      <c r="L137" s="114"/>
    </row>
    <row r="138" spans="1:12" ht="15.75" customHeight="1" thickBot="1">
      <c r="A138" s="101">
        <v>41</v>
      </c>
      <c r="B138" s="86" t="s">
        <v>77</v>
      </c>
      <c r="C138" s="63" t="s">
        <v>181</v>
      </c>
      <c r="D138" s="685"/>
      <c r="E138" s="461">
        <v>0.072</v>
      </c>
      <c r="F138" s="144">
        <v>4.9</v>
      </c>
      <c r="G138" s="191">
        <v>0.91</v>
      </c>
      <c r="H138" s="139">
        <f t="shared" si="5"/>
        <v>0.182</v>
      </c>
      <c r="I138" s="139">
        <v>1.1</v>
      </c>
      <c r="J138" s="65">
        <v>43745</v>
      </c>
      <c r="K138" s="68">
        <v>191</v>
      </c>
      <c r="L138" s="114"/>
    </row>
    <row r="139" spans="1:12" ht="17.25" customHeight="1" thickBot="1">
      <c r="A139" s="101">
        <v>42</v>
      </c>
      <c r="B139" s="86" t="s">
        <v>78</v>
      </c>
      <c r="C139" s="63" t="s">
        <v>181</v>
      </c>
      <c r="D139" s="610" t="s">
        <v>357</v>
      </c>
      <c r="E139" s="461">
        <v>0.072</v>
      </c>
      <c r="F139" s="144">
        <v>6.6</v>
      </c>
      <c r="G139" s="191">
        <v>0.83</v>
      </c>
      <c r="H139" s="139">
        <f t="shared" si="5"/>
        <v>0.16599999999999998</v>
      </c>
      <c r="I139" s="139">
        <v>1</v>
      </c>
      <c r="J139" s="65">
        <v>43745</v>
      </c>
      <c r="K139" s="68">
        <v>193</v>
      </c>
      <c r="L139" s="114"/>
    </row>
    <row r="140" spans="1:12" ht="21.75" customHeight="1" thickBot="1">
      <c r="A140" s="101">
        <v>43</v>
      </c>
      <c r="B140" s="86" t="s">
        <v>79</v>
      </c>
      <c r="C140" s="63" t="s">
        <v>181</v>
      </c>
      <c r="D140" s="611"/>
      <c r="E140" s="461">
        <v>0.072</v>
      </c>
      <c r="F140" s="144">
        <v>10.2</v>
      </c>
      <c r="G140" s="191">
        <v>1.28</v>
      </c>
      <c r="H140" s="139">
        <f t="shared" si="5"/>
        <v>0.256</v>
      </c>
      <c r="I140" s="139">
        <v>1.54</v>
      </c>
      <c r="J140" s="65">
        <v>43745</v>
      </c>
      <c r="K140" s="68">
        <v>194</v>
      </c>
      <c r="L140" s="114"/>
    </row>
    <row r="141" spans="1:12" ht="22.5" customHeight="1" thickBot="1">
      <c r="A141" s="682">
        <v>44</v>
      </c>
      <c r="B141" s="492" t="s">
        <v>204</v>
      </c>
      <c r="C141" s="451"/>
      <c r="D141" s="601" t="s">
        <v>357</v>
      </c>
      <c r="E141" s="94"/>
      <c r="F141" s="492"/>
      <c r="G141" s="62"/>
      <c r="H141" s="122"/>
      <c r="I141" s="127"/>
      <c r="J141" s="65"/>
      <c r="K141" s="136"/>
      <c r="L141" s="114"/>
    </row>
    <row r="142" spans="1:12" ht="13.5" customHeight="1" thickBot="1">
      <c r="A142" s="610"/>
      <c r="B142" s="496" t="s">
        <v>203</v>
      </c>
      <c r="C142" s="614" t="s">
        <v>181</v>
      </c>
      <c r="D142" s="602"/>
      <c r="E142" s="683">
        <v>0.072</v>
      </c>
      <c r="F142" s="143">
        <v>40.2</v>
      </c>
      <c r="G142" s="140">
        <v>5.06</v>
      </c>
      <c r="H142" s="139">
        <f t="shared" si="5"/>
        <v>1.0119999999999998</v>
      </c>
      <c r="I142" s="140">
        <f>H142+G142+0.01</f>
        <v>6.081999999999999</v>
      </c>
      <c r="J142" s="65">
        <v>43745</v>
      </c>
      <c r="K142" s="137">
        <v>195</v>
      </c>
      <c r="L142" s="114"/>
    </row>
    <row r="143" spans="1:12" ht="12.75" customHeight="1" thickBot="1">
      <c r="A143" s="610"/>
      <c r="B143" s="496" t="s">
        <v>205</v>
      </c>
      <c r="C143" s="614"/>
      <c r="D143" s="602"/>
      <c r="E143" s="683"/>
      <c r="F143" s="143">
        <v>58.8</v>
      </c>
      <c r="G143" s="140">
        <v>7.42</v>
      </c>
      <c r="H143" s="140">
        <f t="shared" si="5"/>
        <v>1.484</v>
      </c>
      <c r="I143" s="140">
        <v>8.9</v>
      </c>
      <c r="J143" s="65">
        <v>43745</v>
      </c>
      <c r="K143" s="137">
        <v>196</v>
      </c>
      <c r="L143" s="114"/>
    </row>
    <row r="144" spans="1:12" ht="15" thickBot="1">
      <c r="A144" s="611"/>
      <c r="B144" s="95" t="s">
        <v>206</v>
      </c>
      <c r="C144" s="615"/>
      <c r="D144" s="603"/>
      <c r="E144" s="684"/>
      <c r="F144" s="499">
        <v>79.8</v>
      </c>
      <c r="G144" s="443">
        <v>10.08</v>
      </c>
      <c r="H144" s="443">
        <f t="shared" si="5"/>
        <v>2.016</v>
      </c>
      <c r="I144" s="443">
        <f>H144+G144</f>
        <v>12.096</v>
      </c>
      <c r="J144" s="65">
        <v>43745</v>
      </c>
      <c r="K144" s="461">
        <v>197</v>
      </c>
      <c r="L144" s="114"/>
    </row>
    <row r="145" spans="1:12" ht="29.25" customHeight="1" thickBot="1">
      <c r="A145" s="101">
        <v>45</v>
      </c>
      <c r="B145" s="96" t="s">
        <v>123</v>
      </c>
      <c r="C145" s="63" t="s">
        <v>174</v>
      </c>
      <c r="D145" s="134"/>
      <c r="E145" s="461">
        <v>0.072</v>
      </c>
      <c r="F145" s="54">
        <v>3.6</v>
      </c>
      <c r="G145" s="74">
        <f>F145*E145</f>
        <v>0.2592</v>
      </c>
      <c r="H145" s="74">
        <f>G145*20/100</f>
        <v>0.05183999999999999</v>
      </c>
      <c r="I145" s="122">
        <f>H145+G145</f>
        <v>0.31104</v>
      </c>
      <c r="J145" s="65">
        <v>43745</v>
      </c>
      <c r="K145" s="68">
        <v>49</v>
      </c>
      <c r="L145" s="114"/>
    </row>
    <row r="146" spans="1:12" ht="27.75" customHeight="1" thickBot="1">
      <c r="A146" s="682">
        <v>46</v>
      </c>
      <c r="B146" s="97" t="s">
        <v>207</v>
      </c>
      <c r="C146" s="601" t="s">
        <v>124</v>
      </c>
      <c r="D146" s="681" t="s">
        <v>357</v>
      </c>
      <c r="E146" s="461"/>
      <c r="F146" s="61"/>
      <c r="G146" s="74"/>
      <c r="H146" s="62"/>
      <c r="I146" s="127"/>
      <c r="J146" s="65"/>
      <c r="K146" s="92"/>
      <c r="L146" s="114"/>
    </row>
    <row r="147" spans="1:12" ht="19.5" customHeight="1" thickBot="1">
      <c r="A147" s="610"/>
      <c r="B147" s="70" t="s">
        <v>18</v>
      </c>
      <c r="C147" s="602"/>
      <c r="D147" s="643"/>
      <c r="E147" s="461">
        <v>0.072</v>
      </c>
      <c r="F147" s="497">
        <v>1.8</v>
      </c>
      <c r="G147" s="74">
        <f>E147*F147</f>
        <v>0.1296</v>
      </c>
      <c r="H147" s="464">
        <f>G147*20/100</f>
        <v>0.025919999999999995</v>
      </c>
      <c r="I147" s="490">
        <f>H147+G147-0.01</f>
        <v>0.14551999999999998</v>
      </c>
      <c r="J147" s="65">
        <v>43745</v>
      </c>
      <c r="K147" s="460">
        <v>54</v>
      </c>
      <c r="L147" s="114"/>
    </row>
    <row r="148" spans="1:12" ht="15" customHeight="1" thickBot="1">
      <c r="A148" s="611"/>
      <c r="B148" s="98" t="s">
        <v>125</v>
      </c>
      <c r="C148" s="603"/>
      <c r="D148" s="685"/>
      <c r="E148" s="461">
        <v>0.072</v>
      </c>
      <c r="F148" s="495">
        <v>0.6</v>
      </c>
      <c r="G148" s="74">
        <f>E148*F148</f>
        <v>0.043199999999999995</v>
      </c>
      <c r="H148" s="488">
        <f>G148*20/100</f>
        <v>0.008639999999999998</v>
      </c>
      <c r="I148" s="491">
        <f>H148+G148</f>
        <v>0.05184</v>
      </c>
      <c r="J148" s="65">
        <v>43745</v>
      </c>
      <c r="K148" s="461">
        <v>55</v>
      </c>
      <c r="L148" s="114"/>
    </row>
    <row r="149" spans="1:12" ht="29.25" customHeight="1" thickBot="1">
      <c r="A149" s="479">
        <v>47</v>
      </c>
      <c r="B149" s="97" t="s">
        <v>126</v>
      </c>
      <c r="C149" s="601" t="s">
        <v>179</v>
      </c>
      <c r="D149" s="601" t="s">
        <v>357</v>
      </c>
      <c r="E149" s="94"/>
      <c r="F149" s="64"/>
      <c r="G149" s="78"/>
      <c r="H149" s="78"/>
      <c r="I149" s="130"/>
      <c r="J149" s="65"/>
      <c r="K149" s="258"/>
      <c r="L149" s="114"/>
    </row>
    <row r="150" spans="1:12" ht="37.5" customHeight="1" thickBot="1">
      <c r="A150" s="480"/>
      <c r="B150" s="70" t="s">
        <v>128</v>
      </c>
      <c r="C150" s="602"/>
      <c r="D150" s="602"/>
      <c r="E150" s="460">
        <v>0.072</v>
      </c>
      <c r="F150" s="497">
        <v>18</v>
      </c>
      <c r="G150" s="464">
        <f>F150*E150</f>
        <v>1.2959999999999998</v>
      </c>
      <c r="H150" s="464">
        <f>G150*20/100</f>
        <v>0.25919999999999993</v>
      </c>
      <c r="I150" s="490">
        <f>H150+G150</f>
        <v>1.5551999999999997</v>
      </c>
      <c r="J150" s="65">
        <v>43745</v>
      </c>
      <c r="K150" s="509">
        <v>65</v>
      </c>
      <c r="L150" s="114"/>
    </row>
    <row r="151" spans="1:12" ht="40.5" customHeight="1" thickBot="1">
      <c r="A151" s="481"/>
      <c r="B151" s="99" t="s">
        <v>127</v>
      </c>
      <c r="C151" s="603"/>
      <c r="D151" s="603"/>
      <c r="E151" s="441">
        <v>0.072</v>
      </c>
      <c r="F151" s="495">
        <v>13.8</v>
      </c>
      <c r="G151" s="488">
        <f>E151*F151</f>
        <v>0.9935999999999999</v>
      </c>
      <c r="H151" s="488">
        <f>G151*20/100</f>
        <v>0.19872</v>
      </c>
      <c r="I151" s="491">
        <f>H151+G151</f>
        <v>1.19232</v>
      </c>
      <c r="J151" s="65">
        <v>43745</v>
      </c>
      <c r="K151" s="510">
        <v>63</v>
      </c>
      <c r="L151" s="114"/>
    </row>
    <row r="152" spans="1:12" ht="32.25" customHeight="1" thickBot="1">
      <c r="A152" s="674">
        <v>48</v>
      </c>
      <c r="B152" s="97" t="s">
        <v>208</v>
      </c>
      <c r="C152" s="494"/>
      <c r="D152" s="601" t="s">
        <v>357</v>
      </c>
      <c r="E152" s="87"/>
      <c r="F152" s="61"/>
      <c r="G152" s="61"/>
      <c r="H152" s="62"/>
      <c r="I152" s="127"/>
      <c r="J152" s="65"/>
      <c r="K152" s="244"/>
      <c r="L152" s="114"/>
    </row>
    <row r="153" spans="1:12" ht="27" customHeight="1" thickBot="1">
      <c r="A153" s="675"/>
      <c r="B153" s="70" t="s">
        <v>129</v>
      </c>
      <c r="C153" s="681" t="s">
        <v>48</v>
      </c>
      <c r="D153" s="602"/>
      <c r="E153" s="577">
        <v>0.072</v>
      </c>
      <c r="F153" s="497">
        <v>7.2</v>
      </c>
      <c r="G153" s="464">
        <f>F153*E153</f>
        <v>0.5184</v>
      </c>
      <c r="H153" s="464">
        <f>G153*20/100</f>
        <v>0.10367999999999998</v>
      </c>
      <c r="I153" s="490">
        <f>H153+G153</f>
        <v>0.62208</v>
      </c>
      <c r="J153" s="65">
        <v>43745</v>
      </c>
      <c r="K153" s="509">
        <v>73</v>
      </c>
      <c r="L153" s="114"/>
    </row>
    <row r="154" spans="1:12" ht="27" customHeight="1" thickBot="1">
      <c r="A154" s="676"/>
      <c r="B154" s="99" t="s">
        <v>130</v>
      </c>
      <c r="C154" s="603"/>
      <c r="D154" s="603"/>
      <c r="E154" s="578"/>
      <c r="F154" s="495">
        <v>21</v>
      </c>
      <c r="G154" s="488">
        <f>F154*E153</f>
        <v>1.5119999999999998</v>
      </c>
      <c r="H154" s="488">
        <f>G154*20/100</f>
        <v>0.30239999999999995</v>
      </c>
      <c r="I154" s="491">
        <f>H154+G154</f>
        <v>1.8143999999999998</v>
      </c>
      <c r="J154" s="65">
        <v>43745</v>
      </c>
      <c r="K154" s="510">
        <v>75</v>
      </c>
      <c r="L154" s="114"/>
    </row>
    <row r="155" spans="1:12" ht="26.25" customHeight="1" thickBot="1">
      <c r="A155" s="674">
        <v>49</v>
      </c>
      <c r="B155" s="97" t="s">
        <v>131</v>
      </c>
      <c r="C155" s="494"/>
      <c r="D155" s="601" t="s">
        <v>357</v>
      </c>
      <c r="E155" s="92"/>
      <c r="F155" s="61"/>
      <c r="G155" s="61"/>
      <c r="H155" s="62"/>
      <c r="I155" s="127"/>
      <c r="J155" s="65"/>
      <c r="K155" s="244"/>
      <c r="L155" s="114"/>
    </row>
    <row r="156" spans="1:12" ht="17.25" customHeight="1" thickBot="1">
      <c r="A156" s="675"/>
      <c r="B156" s="100" t="s">
        <v>132</v>
      </c>
      <c r="C156" s="681" t="s">
        <v>133</v>
      </c>
      <c r="D156" s="643"/>
      <c r="E156" s="679">
        <v>0.072</v>
      </c>
      <c r="F156" s="497">
        <v>15</v>
      </c>
      <c r="G156" s="464">
        <f>F156*E156</f>
        <v>1.0799999999999998</v>
      </c>
      <c r="H156" s="464">
        <f>G156*20/100</f>
        <v>0.21599999999999997</v>
      </c>
      <c r="I156" s="490">
        <f>H156+G156</f>
        <v>1.2959999999999998</v>
      </c>
      <c r="J156" s="65">
        <v>43745</v>
      </c>
      <c r="K156" s="509">
        <v>76</v>
      </c>
      <c r="L156" s="114"/>
    </row>
    <row r="157" spans="1:12" ht="29.25" customHeight="1" thickBot="1">
      <c r="A157" s="676"/>
      <c r="B157" s="99" t="s">
        <v>134</v>
      </c>
      <c r="C157" s="603"/>
      <c r="D157" s="644"/>
      <c r="E157" s="578"/>
      <c r="F157" s="495">
        <v>21</v>
      </c>
      <c r="G157" s="488">
        <f>F157*E156</f>
        <v>1.5119999999999998</v>
      </c>
      <c r="H157" s="488">
        <f>G157*20/100</f>
        <v>0.30239999999999995</v>
      </c>
      <c r="I157" s="491">
        <f>H157+G157</f>
        <v>1.8143999999999998</v>
      </c>
      <c r="J157" s="65">
        <v>43745</v>
      </c>
      <c r="K157" s="510">
        <v>77</v>
      </c>
      <c r="L157" s="114"/>
    </row>
    <row r="158" spans="1:12" ht="25.5" customHeight="1">
      <c r="A158" s="682">
        <v>50</v>
      </c>
      <c r="B158" s="97" t="s">
        <v>135</v>
      </c>
      <c r="C158" s="494"/>
      <c r="D158" s="508"/>
      <c r="E158" s="92"/>
      <c r="F158" s="61"/>
      <c r="G158" s="61"/>
      <c r="H158" s="62"/>
      <c r="I158" s="127"/>
      <c r="J158" s="188"/>
      <c r="K158" s="92"/>
      <c r="L158" s="114"/>
    </row>
    <row r="159" spans="1:12" ht="39" customHeight="1">
      <c r="A159" s="610"/>
      <c r="B159" s="70" t="s">
        <v>136</v>
      </c>
      <c r="C159" s="602" t="s">
        <v>137</v>
      </c>
      <c r="D159" s="610" t="s">
        <v>357</v>
      </c>
      <c r="E159" s="679">
        <v>0.072</v>
      </c>
      <c r="F159" s="497">
        <v>2.5</v>
      </c>
      <c r="G159" s="464">
        <f>F159*E159</f>
        <v>0.18</v>
      </c>
      <c r="H159" s="464">
        <f>G159*20/100</f>
        <v>0.036</v>
      </c>
      <c r="I159" s="490">
        <f>H159+G159+0.01</f>
        <v>0.226</v>
      </c>
      <c r="J159" s="437">
        <v>43745</v>
      </c>
      <c r="K159" s="460">
        <v>84</v>
      </c>
      <c r="L159" s="114"/>
    </row>
    <row r="160" spans="1:12" ht="14.25" customHeight="1" thickBot="1">
      <c r="A160" s="611"/>
      <c r="B160" s="99" t="s">
        <v>138</v>
      </c>
      <c r="C160" s="603"/>
      <c r="D160" s="611"/>
      <c r="E160" s="578"/>
      <c r="F160" s="495">
        <v>7.6</v>
      </c>
      <c r="G160" s="488">
        <f>F160*E159</f>
        <v>0.5471999999999999</v>
      </c>
      <c r="H160" s="488">
        <f>G160*20/100</f>
        <v>0.10944</v>
      </c>
      <c r="I160" s="491">
        <f>H160+G160</f>
        <v>0.6566399999999999</v>
      </c>
      <c r="J160" s="189">
        <v>43745</v>
      </c>
      <c r="K160" s="461">
        <v>85</v>
      </c>
      <c r="L160" s="114"/>
    </row>
    <row r="161" spans="1:12" ht="27" customHeight="1">
      <c r="A161" s="674">
        <v>51</v>
      </c>
      <c r="B161" s="97" t="s">
        <v>139</v>
      </c>
      <c r="C161" s="494"/>
      <c r="D161" s="601" t="s">
        <v>357</v>
      </c>
      <c r="E161" s="92"/>
      <c r="F161" s="61"/>
      <c r="G161" s="61"/>
      <c r="H161" s="62"/>
      <c r="I161" s="127"/>
      <c r="J161" s="188"/>
      <c r="K161" s="244"/>
      <c r="L161" s="114"/>
    </row>
    <row r="162" spans="1:12" ht="26.25" customHeight="1">
      <c r="A162" s="675"/>
      <c r="B162" s="70" t="s">
        <v>140</v>
      </c>
      <c r="C162" s="602" t="s">
        <v>174</v>
      </c>
      <c r="D162" s="677"/>
      <c r="E162" s="679">
        <v>0.072</v>
      </c>
      <c r="F162" s="66">
        <v>3</v>
      </c>
      <c r="G162" s="464">
        <f>F162*E162</f>
        <v>0.21599999999999997</v>
      </c>
      <c r="H162" s="464">
        <f aca="true" t="shared" si="6" ref="H162:H169">G162*20/100</f>
        <v>0.043199999999999995</v>
      </c>
      <c r="I162" s="490">
        <f>H162+G162-0.01</f>
        <v>0.24919999999999998</v>
      </c>
      <c r="J162" s="437">
        <v>43745</v>
      </c>
      <c r="K162" s="509">
        <v>86</v>
      </c>
      <c r="L162" s="114"/>
    </row>
    <row r="163" spans="1:12" ht="15.75" customHeight="1">
      <c r="A163" s="675"/>
      <c r="B163" s="70" t="s">
        <v>141</v>
      </c>
      <c r="C163" s="602"/>
      <c r="D163" s="677"/>
      <c r="E163" s="577"/>
      <c r="F163" s="497">
        <v>1.2</v>
      </c>
      <c r="G163" s="464">
        <f>F163*E162</f>
        <v>0.08639999999999999</v>
      </c>
      <c r="H163" s="464">
        <f t="shared" si="6"/>
        <v>0.017279999999999997</v>
      </c>
      <c r="I163" s="490">
        <f>H163+G163</f>
        <v>0.10368</v>
      </c>
      <c r="J163" s="437">
        <v>43745</v>
      </c>
      <c r="K163" s="509">
        <v>87</v>
      </c>
      <c r="L163" s="114"/>
    </row>
    <row r="164" spans="1:12" ht="15" thickBot="1">
      <c r="A164" s="676"/>
      <c r="B164" s="99" t="s">
        <v>142</v>
      </c>
      <c r="C164" s="603"/>
      <c r="D164" s="678"/>
      <c r="E164" s="578"/>
      <c r="F164" s="67">
        <v>4</v>
      </c>
      <c r="G164" s="488">
        <f>F164*E162</f>
        <v>0.288</v>
      </c>
      <c r="H164" s="488">
        <f t="shared" si="6"/>
        <v>0.0576</v>
      </c>
      <c r="I164" s="491">
        <f>H164+G164</f>
        <v>0.34559999999999996</v>
      </c>
      <c r="J164" s="189">
        <v>43745</v>
      </c>
      <c r="K164" s="510">
        <v>88</v>
      </c>
      <c r="L164" s="114"/>
    </row>
    <row r="165" spans="1:12" ht="39.75" thickBot="1">
      <c r="A165" s="101">
        <v>52</v>
      </c>
      <c r="B165" s="96" t="s">
        <v>103</v>
      </c>
      <c r="C165" s="63" t="s">
        <v>104</v>
      </c>
      <c r="D165" s="419" t="s">
        <v>357</v>
      </c>
      <c r="E165" s="461">
        <v>0.072</v>
      </c>
      <c r="F165" s="54">
        <v>112.8</v>
      </c>
      <c r="G165" s="74">
        <f>F165*E165</f>
        <v>8.121599999999999</v>
      </c>
      <c r="H165" s="74">
        <f t="shared" si="6"/>
        <v>1.62432</v>
      </c>
      <c r="I165" s="122">
        <f>H165+G165</f>
        <v>9.745919999999998</v>
      </c>
      <c r="J165" s="65">
        <v>43745</v>
      </c>
      <c r="K165" s="68">
        <v>402</v>
      </c>
      <c r="L165" s="114"/>
    </row>
    <row r="166" spans="1:12" ht="40.5" customHeight="1" thickBot="1">
      <c r="A166" s="101">
        <v>53</v>
      </c>
      <c r="B166" s="96" t="s">
        <v>34</v>
      </c>
      <c r="C166" s="63" t="s">
        <v>43</v>
      </c>
      <c r="D166" s="419" t="s">
        <v>364</v>
      </c>
      <c r="E166" s="145">
        <v>0.072</v>
      </c>
      <c r="F166" s="146">
        <v>19.8</v>
      </c>
      <c r="G166" s="147">
        <v>1.74</v>
      </c>
      <c r="H166" s="139">
        <f t="shared" si="6"/>
        <v>0.348</v>
      </c>
      <c r="I166" s="139">
        <f>H166+G166+0.01</f>
        <v>2.098</v>
      </c>
      <c r="J166" s="65">
        <v>44004</v>
      </c>
      <c r="K166" s="68"/>
      <c r="L166" s="114"/>
    </row>
    <row r="167" spans="1:12" ht="32.25" customHeight="1" thickBot="1">
      <c r="A167" s="102">
        <v>54</v>
      </c>
      <c r="B167" s="103" t="s">
        <v>210</v>
      </c>
      <c r="C167" s="103" t="s">
        <v>38</v>
      </c>
      <c r="D167" s="601" t="s">
        <v>364</v>
      </c>
      <c r="E167" s="486">
        <v>0.072</v>
      </c>
      <c r="F167" s="145">
        <v>150</v>
      </c>
      <c r="G167" s="147">
        <v>4.36</v>
      </c>
      <c r="H167" s="139">
        <f t="shared" si="6"/>
        <v>0.872</v>
      </c>
      <c r="I167" s="139">
        <f>G167+H167</f>
        <v>5.232</v>
      </c>
      <c r="J167" s="65">
        <v>44004</v>
      </c>
      <c r="K167" s="68"/>
      <c r="L167" s="114"/>
    </row>
    <row r="168" spans="1:12" ht="27" thickBot="1">
      <c r="A168" s="102">
        <v>55</v>
      </c>
      <c r="B168" s="103" t="s">
        <v>36</v>
      </c>
      <c r="C168" s="103" t="s">
        <v>38</v>
      </c>
      <c r="D168" s="680"/>
      <c r="E168" s="486">
        <v>0.072</v>
      </c>
      <c r="F168" s="145">
        <v>134</v>
      </c>
      <c r="G168" s="139">
        <v>4.26</v>
      </c>
      <c r="H168" s="139">
        <f t="shared" si="6"/>
        <v>0.8519999999999999</v>
      </c>
      <c r="I168" s="139">
        <f>G168+H168</f>
        <v>5.112</v>
      </c>
      <c r="J168" s="65">
        <v>44004</v>
      </c>
      <c r="K168" s="68"/>
      <c r="L168" s="114"/>
    </row>
    <row r="169" spans="1:12" ht="39.75" thickBot="1">
      <c r="A169" s="478">
        <v>56</v>
      </c>
      <c r="B169" s="470" t="s">
        <v>39</v>
      </c>
      <c r="C169" s="441" t="s">
        <v>43</v>
      </c>
      <c r="D169" s="456" t="s">
        <v>357</v>
      </c>
      <c r="E169" s="486">
        <v>0.072</v>
      </c>
      <c r="F169" s="230">
        <v>4.8</v>
      </c>
      <c r="G169" s="444">
        <f>F169*E169</f>
        <v>0.34559999999999996</v>
      </c>
      <c r="H169" s="444">
        <f t="shared" si="6"/>
        <v>0.06911999999999999</v>
      </c>
      <c r="I169" s="444">
        <f>H169+G169+0.01</f>
        <v>0.42472</v>
      </c>
      <c r="J169" s="65">
        <v>43745</v>
      </c>
      <c r="K169" s="441"/>
      <c r="L169" s="114"/>
    </row>
    <row r="170" spans="1:12" ht="27.75" customHeight="1" thickBot="1">
      <c r="A170" s="671">
        <v>57</v>
      </c>
      <c r="B170" s="104" t="s">
        <v>213</v>
      </c>
      <c r="C170" s="576" t="s">
        <v>215</v>
      </c>
      <c r="D170" s="602" t="s">
        <v>357</v>
      </c>
      <c r="E170" s="576">
        <v>0.072</v>
      </c>
      <c r="F170" s="471"/>
      <c r="G170" s="463"/>
      <c r="H170" s="463"/>
      <c r="I170" s="489"/>
      <c r="J170" s="65"/>
      <c r="K170" s="471"/>
      <c r="L170" s="114"/>
    </row>
    <row r="171" spans="1:12" ht="29.25" customHeight="1" hidden="1">
      <c r="A171" s="672"/>
      <c r="B171" s="100" t="s">
        <v>214</v>
      </c>
      <c r="C171" s="577"/>
      <c r="D171" s="602"/>
      <c r="E171" s="577"/>
      <c r="F171" s="460">
        <v>0.6</v>
      </c>
      <c r="G171" s="464">
        <f>F171*E170</f>
        <v>0.043199999999999995</v>
      </c>
      <c r="H171" s="464">
        <f>G171*20/100</f>
        <v>0.008639999999999998</v>
      </c>
      <c r="I171" s="490">
        <f>H171+G171</f>
        <v>0.05184</v>
      </c>
      <c r="J171" s="65">
        <v>43745</v>
      </c>
      <c r="K171" s="460">
        <v>43</v>
      </c>
      <c r="L171" s="114"/>
    </row>
    <row r="172" spans="1:12" ht="14.25" customHeight="1" thickBot="1">
      <c r="A172" s="672"/>
      <c r="B172" s="100" t="s">
        <v>216</v>
      </c>
      <c r="C172" s="577"/>
      <c r="D172" s="602"/>
      <c r="E172" s="577"/>
      <c r="F172" s="460">
        <v>1.2</v>
      </c>
      <c r="G172" s="464">
        <f>F172*E170</f>
        <v>0.08639999999999999</v>
      </c>
      <c r="H172" s="464">
        <f>G172*20/100</f>
        <v>0.017279999999999997</v>
      </c>
      <c r="I172" s="490">
        <f>H172+G172</f>
        <v>0.10368</v>
      </c>
      <c r="J172" s="65">
        <v>43745</v>
      </c>
      <c r="K172" s="460">
        <v>44</v>
      </c>
      <c r="L172" s="114"/>
    </row>
    <row r="173" spans="1:12" ht="13.5" customHeight="1" thickBot="1">
      <c r="A173" s="672"/>
      <c r="B173" s="100" t="s">
        <v>217</v>
      </c>
      <c r="C173" s="577"/>
      <c r="D173" s="602"/>
      <c r="E173" s="577"/>
      <c r="F173" s="517">
        <v>4.2</v>
      </c>
      <c r="G173" s="77">
        <f>F173*E170</f>
        <v>0.3024</v>
      </c>
      <c r="H173" s="77">
        <f>G173*20/100</f>
        <v>0.06048</v>
      </c>
      <c r="I173" s="129">
        <f>H173+G173</f>
        <v>0.36288</v>
      </c>
      <c r="J173" s="65">
        <v>43745</v>
      </c>
      <c r="K173" s="460">
        <v>45</v>
      </c>
      <c r="L173" s="114"/>
    </row>
    <row r="174" spans="1:12" ht="15" customHeight="1" thickBot="1">
      <c r="A174" s="673"/>
      <c r="B174" s="470" t="s">
        <v>218</v>
      </c>
      <c r="C174" s="578"/>
      <c r="D174" s="603"/>
      <c r="E174" s="578"/>
      <c r="F174" s="441">
        <v>2.4</v>
      </c>
      <c r="G174" s="421">
        <f>F174*E170</f>
        <v>0.17279999999999998</v>
      </c>
      <c r="H174" s="421">
        <f>G174*20/100</f>
        <v>0.034559999999999994</v>
      </c>
      <c r="I174" s="422">
        <f>H174+G174</f>
        <v>0.20736</v>
      </c>
      <c r="J174" s="65">
        <v>43745</v>
      </c>
      <c r="K174" s="441">
        <v>46</v>
      </c>
      <c r="L174" s="114"/>
    </row>
    <row r="175" spans="1:12" ht="12" customHeight="1" thickBot="1">
      <c r="A175" s="477">
        <v>58</v>
      </c>
      <c r="B175" s="469" t="s">
        <v>211</v>
      </c>
      <c r="C175" s="439" t="s">
        <v>212</v>
      </c>
      <c r="D175" s="484" t="s">
        <v>348</v>
      </c>
      <c r="E175" s="482">
        <v>0.072</v>
      </c>
      <c r="F175" s="439">
        <v>45</v>
      </c>
      <c r="G175" s="226">
        <f>F175*E175</f>
        <v>3.2399999999999998</v>
      </c>
      <c r="H175" s="226">
        <f>G175*20/100</f>
        <v>0.648</v>
      </c>
      <c r="I175" s="228">
        <f>H175+G175</f>
        <v>3.888</v>
      </c>
      <c r="J175" s="65">
        <v>43745</v>
      </c>
      <c r="K175" s="439">
        <v>131</v>
      </c>
      <c r="L175" s="114"/>
    </row>
    <row r="176" spans="1:12" ht="38.25" customHeight="1" thickBot="1">
      <c r="A176" s="640">
        <v>59</v>
      </c>
      <c r="B176" s="97" t="s">
        <v>221</v>
      </c>
      <c r="C176" s="607" t="s">
        <v>222</v>
      </c>
      <c r="D176" s="607" t="s">
        <v>357</v>
      </c>
      <c r="E176" s="607">
        <v>0.072</v>
      </c>
      <c r="F176" s="97"/>
      <c r="G176" s="266"/>
      <c r="H176" s="266"/>
      <c r="I176" s="267"/>
      <c r="J176" s="65"/>
      <c r="K176" s="268"/>
      <c r="L176" s="114"/>
    </row>
    <row r="177" spans="1:12" ht="17.25" customHeight="1" thickBot="1">
      <c r="A177" s="641"/>
      <c r="B177" s="70" t="s">
        <v>223</v>
      </c>
      <c r="C177" s="608"/>
      <c r="D177" s="608"/>
      <c r="E177" s="608"/>
      <c r="F177" s="70">
        <v>40</v>
      </c>
      <c r="G177" s="79">
        <f>F177*E176</f>
        <v>2.88</v>
      </c>
      <c r="H177" s="79">
        <f>G177*20/100</f>
        <v>0.576</v>
      </c>
      <c r="I177" s="131">
        <f>H177+G177</f>
        <v>3.456</v>
      </c>
      <c r="J177" s="65">
        <v>43745</v>
      </c>
      <c r="K177" s="269">
        <v>19</v>
      </c>
      <c r="L177" s="114"/>
    </row>
    <row r="178" spans="1:12" ht="25.5" customHeight="1" thickBot="1">
      <c r="A178" s="641"/>
      <c r="B178" s="70" t="s">
        <v>224</v>
      </c>
      <c r="C178" s="608"/>
      <c r="D178" s="608"/>
      <c r="E178" s="608"/>
      <c r="F178" s="70">
        <v>2</v>
      </c>
      <c r="G178" s="79">
        <f>F178*E176</f>
        <v>0.144</v>
      </c>
      <c r="H178" s="79">
        <f aca="true" t="shared" si="7" ref="H178:H241">G178*20/100</f>
        <v>0.0288</v>
      </c>
      <c r="I178" s="131">
        <f aca="true" t="shared" si="8" ref="I178:I240">H178+G178</f>
        <v>0.17279999999999998</v>
      </c>
      <c r="J178" s="65">
        <v>43745</v>
      </c>
      <c r="K178" s="269">
        <v>20</v>
      </c>
      <c r="L178" s="114"/>
    </row>
    <row r="179" spans="1:12" ht="18.75" customHeight="1" thickBot="1">
      <c r="A179" s="641"/>
      <c r="B179" s="70" t="s">
        <v>225</v>
      </c>
      <c r="C179" s="608"/>
      <c r="D179" s="608"/>
      <c r="E179" s="608"/>
      <c r="F179" s="70">
        <v>33.5</v>
      </c>
      <c r="G179" s="79">
        <f>F179*E176</f>
        <v>2.412</v>
      </c>
      <c r="H179" s="79">
        <f t="shared" si="7"/>
        <v>0.48239999999999994</v>
      </c>
      <c r="I179" s="131">
        <f t="shared" si="8"/>
        <v>2.8944</v>
      </c>
      <c r="J179" s="65">
        <v>43745</v>
      </c>
      <c r="K179" s="269">
        <v>21</v>
      </c>
      <c r="L179" s="114"/>
    </row>
    <row r="180" spans="1:12" ht="17.25" customHeight="1" thickBot="1">
      <c r="A180" s="642"/>
      <c r="B180" s="99" t="s">
        <v>226</v>
      </c>
      <c r="C180" s="609"/>
      <c r="D180" s="609"/>
      <c r="E180" s="609"/>
      <c r="F180" s="99">
        <v>0.7</v>
      </c>
      <c r="G180" s="270">
        <f>F180*E176</f>
        <v>0.05039999999999999</v>
      </c>
      <c r="H180" s="270">
        <f t="shared" si="7"/>
        <v>0.010079999999999999</v>
      </c>
      <c r="I180" s="271">
        <f t="shared" si="8"/>
        <v>0.06047999999999999</v>
      </c>
      <c r="J180" s="65">
        <v>43745</v>
      </c>
      <c r="K180" s="272">
        <v>22</v>
      </c>
      <c r="L180" s="114"/>
    </row>
    <row r="181" spans="1:12" ht="24.75" customHeight="1" thickBot="1">
      <c r="A181" s="640">
        <v>60</v>
      </c>
      <c r="B181" s="97" t="s">
        <v>356</v>
      </c>
      <c r="C181" s="607" t="s">
        <v>96</v>
      </c>
      <c r="D181" s="607" t="s">
        <v>357</v>
      </c>
      <c r="E181" s="607">
        <v>0.072</v>
      </c>
      <c r="F181" s="97"/>
      <c r="G181" s="273"/>
      <c r="H181" s="266"/>
      <c r="I181" s="274"/>
      <c r="J181" s="65"/>
      <c r="K181" s="268"/>
      <c r="L181" s="114"/>
    </row>
    <row r="182" spans="1:12" ht="15.75" customHeight="1" thickBot="1">
      <c r="A182" s="641"/>
      <c r="B182" s="70" t="s">
        <v>223</v>
      </c>
      <c r="C182" s="608"/>
      <c r="D182" s="608"/>
      <c r="E182" s="608"/>
      <c r="F182" s="70">
        <v>46.8</v>
      </c>
      <c r="G182" s="79">
        <f>F182*E181</f>
        <v>3.3695999999999997</v>
      </c>
      <c r="H182" s="79">
        <f t="shared" si="7"/>
        <v>0.67392</v>
      </c>
      <c r="I182" s="131">
        <f>H182+G182-0.01</f>
        <v>4.03352</v>
      </c>
      <c r="J182" s="65">
        <v>43745</v>
      </c>
      <c r="K182" s="269">
        <v>23</v>
      </c>
      <c r="L182" s="114"/>
    </row>
    <row r="183" spans="1:12" ht="23.25" customHeight="1" thickBot="1">
      <c r="A183" s="641"/>
      <c r="B183" s="70" t="s">
        <v>227</v>
      </c>
      <c r="C183" s="608"/>
      <c r="D183" s="608"/>
      <c r="E183" s="608"/>
      <c r="F183" s="70">
        <v>2</v>
      </c>
      <c r="G183" s="79">
        <f>F183*E181</f>
        <v>0.144</v>
      </c>
      <c r="H183" s="79">
        <f t="shared" si="7"/>
        <v>0.0288</v>
      </c>
      <c r="I183" s="131">
        <f t="shared" si="8"/>
        <v>0.17279999999999998</v>
      </c>
      <c r="J183" s="65">
        <v>43745</v>
      </c>
      <c r="K183" s="269">
        <v>24</v>
      </c>
      <c r="L183" s="114"/>
    </row>
    <row r="184" spans="1:12" ht="16.5" customHeight="1" thickBot="1">
      <c r="A184" s="641"/>
      <c r="B184" s="70" t="s">
        <v>225</v>
      </c>
      <c r="C184" s="608"/>
      <c r="D184" s="608"/>
      <c r="E184" s="608"/>
      <c r="F184" s="70">
        <v>40.3</v>
      </c>
      <c r="G184" s="79">
        <f>F184*E181</f>
        <v>2.9015999999999997</v>
      </c>
      <c r="H184" s="79">
        <f t="shared" si="7"/>
        <v>0.58032</v>
      </c>
      <c r="I184" s="131">
        <f>H184+G184+0.01</f>
        <v>3.4919199999999995</v>
      </c>
      <c r="J184" s="65">
        <v>43745</v>
      </c>
      <c r="K184" s="269">
        <v>25</v>
      </c>
      <c r="L184" s="114"/>
    </row>
    <row r="185" spans="1:12" ht="25.5" customHeight="1" thickBot="1">
      <c r="A185" s="642"/>
      <c r="B185" s="99" t="s">
        <v>228</v>
      </c>
      <c r="C185" s="609"/>
      <c r="D185" s="609"/>
      <c r="E185" s="609"/>
      <c r="F185" s="99">
        <v>0.7</v>
      </c>
      <c r="G185" s="270">
        <f>F185*E181</f>
        <v>0.05039999999999999</v>
      </c>
      <c r="H185" s="270">
        <f t="shared" si="7"/>
        <v>0.010079999999999999</v>
      </c>
      <c r="I185" s="271">
        <f t="shared" si="8"/>
        <v>0.06047999999999999</v>
      </c>
      <c r="J185" s="65">
        <v>43745</v>
      </c>
      <c r="K185" s="272">
        <v>26</v>
      </c>
      <c r="L185" s="114"/>
    </row>
    <row r="186" spans="1:12" ht="33.75" customHeight="1" thickBot="1">
      <c r="A186" s="281">
        <v>61</v>
      </c>
      <c r="B186" s="276" t="s">
        <v>229</v>
      </c>
      <c r="C186" s="282" t="s">
        <v>230</v>
      </c>
      <c r="D186" s="668" t="s">
        <v>357</v>
      </c>
      <c r="E186" s="275">
        <v>0.072</v>
      </c>
      <c r="F186" s="276">
        <v>30</v>
      </c>
      <c r="G186" s="277">
        <f>F186*E186</f>
        <v>2.1599999999999997</v>
      </c>
      <c r="H186" s="277">
        <f t="shared" si="7"/>
        <v>0.43199999999999994</v>
      </c>
      <c r="I186" s="278">
        <f t="shared" si="8"/>
        <v>2.5919999999999996</v>
      </c>
      <c r="J186" s="65">
        <v>43745</v>
      </c>
      <c r="K186" s="279">
        <v>27</v>
      </c>
      <c r="L186" s="114"/>
    </row>
    <row r="187" spans="1:12" ht="37.5" customHeight="1" thickBot="1">
      <c r="A187" s="281">
        <v>62</v>
      </c>
      <c r="B187" s="276" t="s">
        <v>231</v>
      </c>
      <c r="C187" s="282" t="s">
        <v>230</v>
      </c>
      <c r="D187" s="669"/>
      <c r="E187" s="275">
        <v>0.072</v>
      </c>
      <c r="F187" s="276">
        <v>25</v>
      </c>
      <c r="G187" s="277">
        <f>F187*E187</f>
        <v>1.7999999999999998</v>
      </c>
      <c r="H187" s="277">
        <f t="shared" si="7"/>
        <v>0.36</v>
      </c>
      <c r="I187" s="278">
        <f>H187+G187</f>
        <v>2.1599999999999997</v>
      </c>
      <c r="J187" s="65">
        <v>43745</v>
      </c>
      <c r="K187" s="280">
        <v>28</v>
      </c>
      <c r="L187" s="114"/>
    </row>
    <row r="188" spans="1:12" ht="27" thickBot="1">
      <c r="A188" s="281">
        <v>63</v>
      </c>
      <c r="B188" s="276" t="s">
        <v>232</v>
      </c>
      <c r="C188" s="282" t="s">
        <v>233</v>
      </c>
      <c r="D188" s="669"/>
      <c r="E188" s="275">
        <v>0.072</v>
      </c>
      <c r="F188" s="276">
        <v>12</v>
      </c>
      <c r="G188" s="277">
        <f>F188*E188</f>
        <v>0.8639999999999999</v>
      </c>
      <c r="H188" s="277">
        <f t="shared" si="7"/>
        <v>0.17279999999999998</v>
      </c>
      <c r="I188" s="278">
        <f t="shared" si="8"/>
        <v>1.0368</v>
      </c>
      <c r="J188" s="65">
        <v>43745</v>
      </c>
      <c r="K188" s="280">
        <v>35</v>
      </c>
      <c r="L188" s="114"/>
    </row>
    <row r="189" spans="1:12" ht="24" customHeight="1" thickBot="1">
      <c r="A189" s="281">
        <v>64</v>
      </c>
      <c r="B189" s="276" t="s">
        <v>234</v>
      </c>
      <c r="C189" s="282" t="s">
        <v>235</v>
      </c>
      <c r="D189" s="669"/>
      <c r="E189" s="275">
        <v>0.072</v>
      </c>
      <c r="F189" s="276">
        <v>12</v>
      </c>
      <c r="G189" s="277">
        <f>F189*E189</f>
        <v>0.8639999999999999</v>
      </c>
      <c r="H189" s="277">
        <f t="shared" si="7"/>
        <v>0.17279999999999998</v>
      </c>
      <c r="I189" s="278">
        <f t="shared" si="8"/>
        <v>1.0368</v>
      </c>
      <c r="J189" s="65">
        <v>43745</v>
      </c>
      <c r="K189" s="279">
        <v>36</v>
      </c>
      <c r="L189" s="114"/>
    </row>
    <row r="190" spans="1:12" ht="30" customHeight="1" thickBot="1">
      <c r="A190" s="281">
        <v>65</v>
      </c>
      <c r="B190" s="276" t="s">
        <v>236</v>
      </c>
      <c r="C190" s="282" t="s">
        <v>235</v>
      </c>
      <c r="D190" s="670"/>
      <c r="E190" s="275">
        <v>0.072</v>
      </c>
      <c r="F190" s="276">
        <v>8.4</v>
      </c>
      <c r="G190" s="277">
        <f>F190*E190</f>
        <v>0.6048</v>
      </c>
      <c r="H190" s="277">
        <f t="shared" si="7"/>
        <v>0.12096</v>
      </c>
      <c r="I190" s="278">
        <f>H190+G190+0.01</f>
        <v>0.73576</v>
      </c>
      <c r="J190" s="65">
        <v>43745</v>
      </c>
      <c r="K190" s="280">
        <v>37</v>
      </c>
      <c r="L190" s="114"/>
    </row>
    <row r="191" spans="1:12" ht="27" thickBot="1">
      <c r="A191" s="640">
        <v>66</v>
      </c>
      <c r="B191" s="97" t="s">
        <v>237</v>
      </c>
      <c r="C191" s="648" t="s">
        <v>222</v>
      </c>
      <c r="D191" s="607" t="s">
        <v>357</v>
      </c>
      <c r="E191" s="607">
        <v>0.072</v>
      </c>
      <c r="F191" s="97"/>
      <c r="G191" s="273"/>
      <c r="H191" s="266"/>
      <c r="I191" s="274"/>
      <c r="J191" s="65"/>
      <c r="K191" s="268"/>
      <c r="L191" s="114"/>
    </row>
    <row r="192" spans="1:12" ht="15.75" customHeight="1" thickBot="1">
      <c r="A192" s="641"/>
      <c r="B192" s="70" t="s">
        <v>223</v>
      </c>
      <c r="C192" s="649"/>
      <c r="D192" s="608"/>
      <c r="E192" s="608"/>
      <c r="F192" s="70">
        <v>43.8</v>
      </c>
      <c r="G192" s="79">
        <f>F192*E191</f>
        <v>3.1535999999999995</v>
      </c>
      <c r="H192" s="79">
        <f t="shared" si="7"/>
        <v>0.6307199999999998</v>
      </c>
      <c r="I192" s="131">
        <f t="shared" si="8"/>
        <v>3.7843199999999992</v>
      </c>
      <c r="J192" s="65">
        <v>43745</v>
      </c>
      <c r="K192" s="269">
        <v>38</v>
      </c>
      <c r="L192" s="114"/>
    </row>
    <row r="193" spans="1:12" ht="15" thickBot="1">
      <c r="A193" s="641"/>
      <c r="B193" s="70" t="s">
        <v>227</v>
      </c>
      <c r="C193" s="649"/>
      <c r="D193" s="608"/>
      <c r="E193" s="608"/>
      <c r="F193" s="70">
        <v>2</v>
      </c>
      <c r="G193" s="79">
        <f>F193*E191</f>
        <v>0.144</v>
      </c>
      <c r="H193" s="79">
        <f t="shared" si="7"/>
        <v>0.0288</v>
      </c>
      <c r="I193" s="131">
        <f t="shared" si="8"/>
        <v>0.17279999999999998</v>
      </c>
      <c r="J193" s="65">
        <v>43745</v>
      </c>
      <c r="K193" s="269">
        <v>39</v>
      </c>
      <c r="L193" s="114"/>
    </row>
    <row r="194" spans="1:12" ht="15" thickBot="1">
      <c r="A194" s="641"/>
      <c r="B194" s="70" t="s">
        <v>225</v>
      </c>
      <c r="C194" s="649"/>
      <c r="D194" s="608"/>
      <c r="E194" s="608"/>
      <c r="F194" s="70">
        <v>37.3</v>
      </c>
      <c r="G194" s="79">
        <f>F194*E191</f>
        <v>2.6855999999999995</v>
      </c>
      <c r="H194" s="79">
        <f t="shared" si="7"/>
        <v>0.5371199999999999</v>
      </c>
      <c r="I194" s="131">
        <f>H194+G194-0.01</f>
        <v>3.2127199999999996</v>
      </c>
      <c r="J194" s="65">
        <v>43745</v>
      </c>
      <c r="K194" s="269">
        <v>40</v>
      </c>
      <c r="L194" s="114"/>
    </row>
    <row r="195" spans="1:12" ht="27" thickBot="1">
      <c r="A195" s="642"/>
      <c r="B195" s="99" t="s">
        <v>228</v>
      </c>
      <c r="C195" s="650"/>
      <c r="D195" s="609"/>
      <c r="E195" s="609"/>
      <c r="F195" s="99">
        <v>0.7</v>
      </c>
      <c r="G195" s="270">
        <f>F195*E191</f>
        <v>0.05039999999999999</v>
      </c>
      <c r="H195" s="270">
        <f t="shared" si="7"/>
        <v>0.010079999999999999</v>
      </c>
      <c r="I195" s="271">
        <f t="shared" si="8"/>
        <v>0.06047999999999999</v>
      </c>
      <c r="J195" s="65">
        <v>43745</v>
      </c>
      <c r="K195" s="283">
        <v>41</v>
      </c>
      <c r="L195" s="114"/>
    </row>
    <row r="196" spans="1:12" ht="27.75" customHeight="1" thickBot="1">
      <c r="A196" s="281">
        <v>67</v>
      </c>
      <c r="B196" s="276" t="s">
        <v>238</v>
      </c>
      <c r="C196" s="276" t="s">
        <v>174</v>
      </c>
      <c r="D196" s="601" t="s">
        <v>357</v>
      </c>
      <c r="E196" s="68">
        <v>0.072</v>
      </c>
      <c r="F196" s="276">
        <v>12</v>
      </c>
      <c r="G196" s="277">
        <f>F196*E196</f>
        <v>0.8639999999999999</v>
      </c>
      <c r="H196" s="277">
        <f t="shared" si="7"/>
        <v>0.17279999999999998</v>
      </c>
      <c r="I196" s="278">
        <f t="shared" si="8"/>
        <v>1.0368</v>
      </c>
      <c r="J196" s="65">
        <v>43745</v>
      </c>
      <c r="K196" s="280">
        <v>42</v>
      </c>
      <c r="L196" s="114"/>
    </row>
    <row r="197" spans="1:12" ht="15.75" customHeight="1" thickBot="1">
      <c r="A197" s="640">
        <v>68</v>
      </c>
      <c r="B197" s="97" t="s">
        <v>239</v>
      </c>
      <c r="C197" s="662" t="s">
        <v>233</v>
      </c>
      <c r="D197" s="602"/>
      <c r="E197" s="604">
        <v>0.072</v>
      </c>
      <c r="F197" s="97"/>
      <c r="G197" s="273"/>
      <c r="H197" s="273"/>
      <c r="I197" s="274"/>
      <c r="J197" s="65">
        <v>43745</v>
      </c>
      <c r="K197" s="268"/>
      <c r="L197" s="114"/>
    </row>
    <row r="198" spans="1:12" ht="15" customHeight="1" thickBot="1">
      <c r="A198" s="641"/>
      <c r="B198" s="70" t="s">
        <v>223</v>
      </c>
      <c r="C198" s="663"/>
      <c r="D198" s="602"/>
      <c r="E198" s="605"/>
      <c r="F198" s="70">
        <v>10.2</v>
      </c>
      <c r="G198" s="79">
        <f>F198*E197</f>
        <v>0.7343999999999999</v>
      </c>
      <c r="H198" s="79">
        <f t="shared" si="7"/>
        <v>0.14687999999999998</v>
      </c>
      <c r="I198" s="131">
        <f t="shared" si="8"/>
        <v>0.88128</v>
      </c>
      <c r="J198" s="65">
        <v>43745</v>
      </c>
      <c r="K198" s="269">
        <v>47</v>
      </c>
      <c r="L198" s="114"/>
    </row>
    <row r="199" spans="1:12" ht="15" thickBot="1">
      <c r="A199" s="642"/>
      <c r="B199" s="99" t="s">
        <v>227</v>
      </c>
      <c r="C199" s="664"/>
      <c r="D199" s="603"/>
      <c r="E199" s="606"/>
      <c r="F199" s="99">
        <v>2</v>
      </c>
      <c r="G199" s="270">
        <f>F199*E197</f>
        <v>0.144</v>
      </c>
      <c r="H199" s="270">
        <f t="shared" si="7"/>
        <v>0.0288</v>
      </c>
      <c r="I199" s="271">
        <f t="shared" si="8"/>
        <v>0.17279999999999998</v>
      </c>
      <c r="J199" s="65">
        <v>43745</v>
      </c>
      <c r="K199" s="272">
        <v>48</v>
      </c>
      <c r="L199" s="114"/>
    </row>
    <row r="200" spans="1:12" ht="27" thickBot="1">
      <c r="A200" s="640">
        <v>69</v>
      </c>
      <c r="B200" s="97" t="s">
        <v>240</v>
      </c>
      <c r="C200" s="665" t="s">
        <v>215</v>
      </c>
      <c r="D200" s="601" t="s">
        <v>357</v>
      </c>
      <c r="E200" s="604">
        <v>0.072</v>
      </c>
      <c r="F200" s="97"/>
      <c r="G200" s="273"/>
      <c r="H200" s="273"/>
      <c r="I200" s="274"/>
      <c r="J200" s="65"/>
      <c r="K200" s="268"/>
      <c r="L200" s="114"/>
    </row>
    <row r="201" spans="1:12" ht="26.25" customHeight="1" thickBot="1">
      <c r="A201" s="641"/>
      <c r="B201" s="70" t="s">
        <v>241</v>
      </c>
      <c r="C201" s="666"/>
      <c r="D201" s="643"/>
      <c r="E201" s="605"/>
      <c r="F201" s="70">
        <v>0.4</v>
      </c>
      <c r="G201" s="79">
        <f>F201*E200</f>
        <v>0.0288</v>
      </c>
      <c r="H201" s="79">
        <f t="shared" si="7"/>
        <v>0.0057599999999999995</v>
      </c>
      <c r="I201" s="131">
        <f>H201+G201-0.01</f>
        <v>0.02456</v>
      </c>
      <c r="J201" s="65">
        <v>43745</v>
      </c>
      <c r="K201" s="269">
        <v>50</v>
      </c>
      <c r="L201" s="114"/>
    </row>
    <row r="202" spans="1:12" ht="15" thickBot="1">
      <c r="A202" s="641"/>
      <c r="B202" s="70" t="s">
        <v>242</v>
      </c>
      <c r="C202" s="666"/>
      <c r="D202" s="643"/>
      <c r="E202" s="605"/>
      <c r="F202" s="70">
        <v>0.8</v>
      </c>
      <c r="G202" s="79">
        <f>F202*E200</f>
        <v>0.0576</v>
      </c>
      <c r="H202" s="79">
        <f t="shared" si="7"/>
        <v>0.011519999999999999</v>
      </c>
      <c r="I202" s="131">
        <f t="shared" si="8"/>
        <v>0.06912</v>
      </c>
      <c r="J202" s="65">
        <v>43745</v>
      </c>
      <c r="K202" s="269">
        <v>51</v>
      </c>
      <c r="L202" s="114"/>
    </row>
    <row r="203" spans="1:12" ht="15" thickBot="1">
      <c r="A203" s="641"/>
      <c r="B203" s="70" t="s">
        <v>243</v>
      </c>
      <c r="C203" s="667"/>
      <c r="D203" s="643"/>
      <c r="E203" s="605"/>
      <c r="F203" s="70">
        <v>1.8</v>
      </c>
      <c r="G203" s="79">
        <f>F203*E200</f>
        <v>0.1296</v>
      </c>
      <c r="H203" s="79">
        <f t="shared" si="7"/>
        <v>0.025919999999999995</v>
      </c>
      <c r="I203" s="131">
        <f>H203+G203-0.01</f>
        <v>0.14551999999999998</v>
      </c>
      <c r="J203" s="65">
        <v>43745</v>
      </c>
      <c r="K203" s="269">
        <v>52</v>
      </c>
      <c r="L203" s="114"/>
    </row>
    <row r="204" spans="1:12" ht="15" thickBot="1">
      <c r="A204" s="642"/>
      <c r="B204" s="99" t="s">
        <v>244</v>
      </c>
      <c r="C204" s="99" t="s">
        <v>179</v>
      </c>
      <c r="D204" s="644"/>
      <c r="E204" s="606"/>
      <c r="F204" s="99">
        <v>0.6</v>
      </c>
      <c r="G204" s="270">
        <f>F204*E200</f>
        <v>0.043199999999999995</v>
      </c>
      <c r="H204" s="270">
        <f t="shared" si="7"/>
        <v>0.008639999999999998</v>
      </c>
      <c r="I204" s="271">
        <f t="shared" si="8"/>
        <v>0.05184</v>
      </c>
      <c r="J204" s="65">
        <v>43745</v>
      </c>
      <c r="K204" s="272">
        <v>53</v>
      </c>
      <c r="L204" s="114"/>
    </row>
    <row r="205" spans="1:12" ht="39.75" thickBot="1">
      <c r="A205" s="281">
        <v>70</v>
      </c>
      <c r="B205" s="276" t="s">
        <v>245</v>
      </c>
      <c r="C205" s="276" t="s">
        <v>246</v>
      </c>
      <c r="D205" s="63" t="s">
        <v>357</v>
      </c>
      <c r="E205" s="68">
        <v>0.072</v>
      </c>
      <c r="F205" s="276">
        <v>6</v>
      </c>
      <c r="G205" s="277">
        <f>F205*E205</f>
        <v>0.43199999999999994</v>
      </c>
      <c r="H205" s="277">
        <f t="shared" si="7"/>
        <v>0.08639999999999999</v>
      </c>
      <c r="I205" s="278">
        <f t="shared" si="8"/>
        <v>0.5184</v>
      </c>
      <c r="J205" s="65">
        <v>43745</v>
      </c>
      <c r="K205" s="279">
        <v>67</v>
      </c>
      <c r="L205" s="114"/>
    </row>
    <row r="206" spans="1:12" ht="15" thickBot="1">
      <c r="A206" s="640">
        <v>71</v>
      </c>
      <c r="B206" s="97" t="s">
        <v>247</v>
      </c>
      <c r="C206" s="648" t="s">
        <v>174</v>
      </c>
      <c r="D206" s="601" t="s">
        <v>357</v>
      </c>
      <c r="E206" s="607">
        <v>0.072</v>
      </c>
      <c r="F206" s="97"/>
      <c r="G206" s="273"/>
      <c r="H206" s="266"/>
      <c r="I206" s="274"/>
      <c r="J206" s="65">
        <v>43745</v>
      </c>
      <c r="K206" s="268"/>
      <c r="L206" s="114"/>
    </row>
    <row r="207" spans="1:12" ht="15" customHeight="1" thickBot="1">
      <c r="A207" s="641"/>
      <c r="B207" s="70" t="s">
        <v>248</v>
      </c>
      <c r="C207" s="649"/>
      <c r="D207" s="643"/>
      <c r="E207" s="608"/>
      <c r="F207" s="70">
        <v>6.6</v>
      </c>
      <c r="G207" s="79">
        <f>F207*E206</f>
        <v>0.47519999999999996</v>
      </c>
      <c r="H207" s="79">
        <f t="shared" si="7"/>
        <v>0.09504</v>
      </c>
      <c r="I207" s="131">
        <f>H207+G207</f>
        <v>0.57024</v>
      </c>
      <c r="J207" s="65">
        <v>43745</v>
      </c>
      <c r="K207" s="269">
        <v>68</v>
      </c>
      <c r="L207" s="114"/>
    </row>
    <row r="208" spans="1:12" ht="15" thickBot="1">
      <c r="A208" s="641"/>
      <c r="B208" s="70" t="s">
        <v>249</v>
      </c>
      <c r="C208" s="649"/>
      <c r="D208" s="643"/>
      <c r="E208" s="608"/>
      <c r="F208" s="70">
        <v>8.4</v>
      </c>
      <c r="G208" s="79">
        <f>F208*E206</f>
        <v>0.6048</v>
      </c>
      <c r="H208" s="79">
        <f t="shared" si="7"/>
        <v>0.12096</v>
      </c>
      <c r="I208" s="131">
        <f>H208+G208+0.01</f>
        <v>0.73576</v>
      </c>
      <c r="J208" s="65">
        <v>43745</v>
      </c>
      <c r="K208" s="269">
        <v>69</v>
      </c>
      <c r="L208" s="114"/>
    </row>
    <row r="209" spans="1:12" ht="15" thickBot="1">
      <c r="A209" s="641"/>
      <c r="B209" s="70" t="s">
        <v>250</v>
      </c>
      <c r="C209" s="649"/>
      <c r="D209" s="643"/>
      <c r="E209" s="608"/>
      <c r="F209" s="70">
        <v>9</v>
      </c>
      <c r="G209" s="79">
        <f>F209*E206</f>
        <v>0.6479999999999999</v>
      </c>
      <c r="H209" s="79">
        <f t="shared" si="7"/>
        <v>0.12959999999999997</v>
      </c>
      <c r="I209" s="131">
        <f>H209+G209-0.01</f>
        <v>0.7675999999999998</v>
      </c>
      <c r="J209" s="65">
        <v>43745</v>
      </c>
      <c r="K209" s="269">
        <v>70</v>
      </c>
      <c r="L209" s="114"/>
    </row>
    <row r="210" spans="1:12" ht="15" thickBot="1">
      <c r="A210" s="642"/>
      <c r="B210" s="99" t="s">
        <v>251</v>
      </c>
      <c r="C210" s="650"/>
      <c r="D210" s="644"/>
      <c r="E210" s="609"/>
      <c r="F210" s="99">
        <v>12</v>
      </c>
      <c r="G210" s="270">
        <f>F210*E206</f>
        <v>0.8639999999999999</v>
      </c>
      <c r="H210" s="270">
        <f t="shared" si="7"/>
        <v>0.17279999999999998</v>
      </c>
      <c r="I210" s="271">
        <f t="shared" si="8"/>
        <v>1.0368</v>
      </c>
      <c r="J210" s="65">
        <v>43745</v>
      </c>
      <c r="K210" s="272">
        <v>71</v>
      </c>
      <c r="L210" s="114"/>
    </row>
    <row r="211" spans="1:12" ht="32.25" customHeight="1" thickBot="1">
      <c r="A211" s="640">
        <v>72</v>
      </c>
      <c r="B211" s="97" t="s">
        <v>252</v>
      </c>
      <c r="C211" s="604" t="s">
        <v>222</v>
      </c>
      <c r="D211" s="601" t="s">
        <v>357</v>
      </c>
      <c r="E211" s="607">
        <v>0.072</v>
      </c>
      <c r="F211" s="97"/>
      <c r="G211" s="273"/>
      <c r="H211" s="273"/>
      <c r="I211" s="274"/>
      <c r="J211" s="65">
        <v>43745</v>
      </c>
      <c r="K211" s="268"/>
      <c r="L211" s="114"/>
    </row>
    <row r="212" spans="1:12" ht="15" thickBot="1">
      <c r="A212" s="641"/>
      <c r="B212" s="70" t="s">
        <v>253</v>
      </c>
      <c r="C212" s="605"/>
      <c r="D212" s="602"/>
      <c r="E212" s="608"/>
      <c r="F212" s="70">
        <v>2</v>
      </c>
      <c r="G212" s="79">
        <f>F212*E211</f>
        <v>0.144</v>
      </c>
      <c r="H212" s="79">
        <f t="shared" si="7"/>
        <v>0.0288</v>
      </c>
      <c r="I212" s="131">
        <f t="shared" si="8"/>
        <v>0.17279999999999998</v>
      </c>
      <c r="J212" s="65">
        <v>43745</v>
      </c>
      <c r="K212" s="269">
        <v>82</v>
      </c>
      <c r="L212" s="114"/>
    </row>
    <row r="213" spans="1:12" ht="15" thickBot="1">
      <c r="A213" s="642"/>
      <c r="B213" s="99" t="s">
        <v>254</v>
      </c>
      <c r="C213" s="606"/>
      <c r="D213" s="603"/>
      <c r="E213" s="609"/>
      <c r="F213" s="99">
        <v>0.7</v>
      </c>
      <c r="G213" s="270">
        <f>F213*E211</f>
        <v>0.05039999999999999</v>
      </c>
      <c r="H213" s="270">
        <f t="shared" si="7"/>
        <v>0.010079999999999999</v>
      </c>
      <c r="I213" s="271">
        <f t="shared" si="8"/>
        <v>0.06047999999999999</v>
      </c>
      <c r="J213" s="65">
        <v>43745</v>
      </c>
      <c r="K213" s="272">
        <v>83</v>
      </c>
      <c r="L213" s="114"/>
    </row>
    <row r="214" spans="1:12" ht="40.5" customHeight="1" thickBot="1">
      <c r="A214" s="281">
        <v>73</v>
      </c>
      <c r="B214" s="276" t="s">
        <v>255</v>
      </c>
      <c r="C214" s="276" t="s">
        <v>96</v>
      </c>
      <c r="D214" s="63" t="s">
        <v>357</v>
      </c>
      <c r="E214" s="68">
        <v>0.072</v>
      </c>
      <c r="F214" s="276">
        <v>105</v>
      </c>
      <c r="G214" s="277">
        <f>F214*E214</f>
        <v>7.56</v>
      </c>
      <c r="H214" s="277">
        <f t="shared" si="7"/>
        <v>1.5119999999999998</v>
      </c>
      <c r="I214" s="278">
        <f>H214+G214</f>
        <v>9.072</v>
      </c>
      <c r="J214" s="65">
        <v>43745</v>
      </c>
      <c r="K214" s="280">
        <v>89</v>
      </c>
      <c r="L214" s="114"/>
    </row>
    <row r="215" spans="1:12" ht="39.75" customHeight="1" thickBot="1">
      <c r="A215" s="281">
        <v>74</v>
      </c>
      <c r="B215" s="276" t="s">
        <v>256</v>
      </c>
      <c r="C215" s="276" t="s">
        <v>96</v>
      </c>
      <c r="D215" s="63" t="s">
        <v>357</v>
      </c>
      <c r="E215" s="68">
        <v>0.072</v>
      </c>
      <c r="F215" s="276">
        <v>9.5</v>
      </c>
      <c r="G215" s="277">
        <f>F215*E215</f>
        <v>0.6839999999999999</v>
      </c>
      <c r="H215" s="277">
        <f t="shared" si="7"/>
        <v>0.1368</v>
      </c>
      <c r="I215" s="278">
        <f t="shared" si="8"/>
        <v>0.8208</v>
      </c>
      <c r="J215" s="65">
        <v>43745</v>
      </c>
      <c r="K215" s="280">
        <v>90</v>
      </c>
      <c r="L215" s="114"/>
    </row>
    <row r="216" spans="1:12" ht="27" thickBot="1">
      <c r="A216" s="659">
        <v>75</v>
      </c>
      <c r="B216" s="97" t="s">
        <v>257</v>
      </c>
      <c r="C216" s="648" t="s">
        <v>96</v>
      </c>
      <c r="D216" s="601" t="s">
        <v>357</v>
      </c>
      <c r="E216" s="607">
        <v>0.072</v>
      </c>
      <c r="F216" s="97"/>
      <c r="G216" s="273"/>
      <c r="H216" s="273"/>
      <c r="I216" s="274"/>
      <c r="J216" s="65">
        <v>43745</v>
      </c>
      <c r="K216" s="268"/>
      <c r="L216" s="114"/>
    </row>
    <row r="217" spans="1:12" ht="18" customHeight="1" thickBot="1">
      <c r="A217" s="660"/>
      <c r="B217" s="70" t="s">
        <v>258</v>
      </c>
      <c r="C217" s="649"/>
      <c r="D217" s="643"/>
      <c r="E217" s="608"/>
      <c r="F217" s="70">
        <v>10</v>
      </c>
      <c r="G217" s="79">
        <f>F217*E216</f>
        <v>0.72</v>
      </c>
      <c r="H217" s="79">
        <f t="shared" si="7"/>
        <v>0.144</v>
      </c>
      <c r="I217" s="131">
        <f t="shared" si="8"/>
        <v>0.864</v>
      </c>
      <c r="J217" s="65">
        <v>43745</v>
      </c>
      <c r="K217" s="269">
        <v>91</v>
      </c>
      <c r="L217" s="114"/>
    </row>
    <row r="218" spans="1:12" ht="15" thickBot="1">
      <c r="A218" s="661"/>
      <c r="B218" s="99" t="s">
        <v>259</v>
      </c>
      <c r="C218" s="650"/>
      <c r="D218" s="644"/>
      <c r="E218" s="609"/>
      <c r="F218" s="99">
        <v>20</v>
      </c>
      <c r="G218" s="270">
        <f>F218*E216</f>
        <v>1.44</v>
      </c>
      <c r="H218" s="270">
        <f t="shared" si="7"/>
        <v>0.288</v>
      </c>
      <c r="I218" s="271">
        <f t="shared" si="8"/>
        <v>1.728</v>
      </c>
      <c r="J218" s="65">
        <v>43745</v>
      </c>
      <c r="K218" s="272">
        <v>92</v>
      </c>
      <c r="L218" s="114"/>
    </row>
    <row r="219" spans="1:12" ht="30" customHeight="1" thickBot="1">
      <c r="A219" s="281">
        <v>76</v>
      </c>
      <c r="B219" s="276" t="s">
        <v>260</v>
      </c>
      <c r="C219" s="276" t="s">
        <v>261</v>
      </c>
      <c r="D219" s="601" t="s">
        <v>357</v>
      </c>
      <c r="E219" s="68">
        <v>0.072</v>
      </c>
      <c r="F219" s="276">
        <v>12</v>
      </c>
      <c r="G219" s="277">
        <f>F219*E219</f>
        <v>0.8639999999999999</v>
      </c>
      <c r="H219" s="277">
        <f t="shared" si="7"/>
        <v>0.17279999999999998</v>
      </c>
      <c r="I219" s="278">
        <f t="shared" si="8"/>
        <v>1.0368</v>
      </c>
      <c r="J219" s="65">
        <v>43745</v>
      </c>
      <c r="K219" s="280">
        <v>93</v>
      </c>
      <c r="L219" s="114"/>
    </row>
    <row r="220" spans="1:12" ht="27" thickBot="1">
      <c r="A220" s="281">
        <v>77</v>
      </c>
      <c r="B220" s="276" t="s">
        <v>262</v>
      </c>
      <c r="C220" s="276" t="s">
        <v>263</v>
      </c>
      <c r="D220" s="603"/>
      <c r="E220" s="68">
        <v>0.072</v>
      </c>
      <c r="F220" s="276">
        <v>92.5</v>
      </c>
      <c r="G220" s="277">
        <f>F220*E220</f>
        <v>6.659999999999999</v>
      </c>
      <c r="H220" s="277">
        <f t="shared" si="7"/>
        <v>1.3319999999999999</v>
      </c>
      <c r="I220" s="278">
        <f t="shared" si="8"/>
        <v>7.991999999999999</v>
      </c>
      <c r="J220" s="65">
        <v>43745</v>
      </c>
      <c r="K220" s="280">
        <v>94</v>
      </c>
      <c r="L220" s="114"/>
    </row>
    <row r="221" spans="1:12" ht="23.25" customHeight="1" thickBot="1">
      <c r="A221" s="640">
        <v>78</v>
      </c>
      <c r="B221" s="97" t="s">
        <v>264</v>
      </c>
      <c r="C221" s="648" t="s">
        <v>265</v>
      </c>
      <c r="D221" s="601" t="s">
        <v>357</v>
      </c>
      <c r="E221" s="607">
        <v>0.072</v>
      </c>
      <c r="F221" s="97"/>
      <c r="G221" s="273"/>
      <c r="H221" s="266"/>
      <c r="I221" s="274"/>
      <c r="J221" s="65">
        <v>43745</v>
      </c>
      <c r="K221" s="268"/>
      <c r="L221" s="114"/>
    </row>
    <row r="222" spans="1:12" ht="24" customHeight="1" thickBot="1">
      <c r="A222" s="641"/>
      <c r="B222" s="70" t="s">
        <v>266</v>
      </c>
      <c r="C222" s="649"/>
      <c r="D222" s="643"/>
      <c r="E222" s="608"/>
      <c r="F222" s="70">
        <v>17</v>
      </c>
      <c r="G222" s="79">
        <f>F222*E221</f>
        <v>1.224</v>
      </c>
      <c r="H222" s="79">
        <f t="shared" si="7"/>
        <v>0.24480000000000002</v>
      </c>
      <c r="I222" s="131">
        <f>H222+G222+0.01</f>
        <v>1.4788</v>
      </c>
      <c r="J222" s="65">
        <v>43745</v>
      </c>
      <c r="K222" s="269">
        <v>95</v>
      </c>
      <c r="L222" s="114"/>
    </row>
    <row r="223" spans="1:12" ht="23.25" customHeight="1" thickBot="1">
      <c r="A223" s="642"/>
      <c r="B223" s="99" t="s">
        <v>267</v>
      </c>
      <c r="C223" s="650"/>
      <c r="D223" s="644"/>
      <c r="E223" s="609"/>
      <c r="F223" s="99">
        <v>26.4</v>
      </c>
      <c r="G223" s="270">
        <f>F223*E221</f>
        <v>1.9007999999999998</v>
      </c>
      <c r="H223" s="270">
        <f t="shared" si="7"/>
        <v>0.38016</v>
      </c>
      <c r="I223" s="271">
        <f t="shared" si="8"/>
        <v>2.28096</v>
      </c>
      <c r="J223" s="65">
        <v>43745</v>
      </c>
      <c r="K223" s="272">
        <v>96</v>
      </c>
      <c r="L223" s="114"/>
    </row>
    <row r="224" spans="1:12" ht="24.75" customHeight="1" thickBot="1">
      <c r="A224" s="284">
        <v>79</v>
      </c>
      <c r="B224" s="276" t="s">
        <v>268</v>
      </c>
      <c r="C224" s="276" t="s">
        <v>96</v>
      </c>
      <c r="D224" s="63" t="s">
        <v>348</v>
      </c>
      <c r="E224" s="68">
        <v>0.072</v>
      </c>
      <c r="F224" s="276">
        <v>4.2</v>
      </c>
      <c r="G224" s="277">
        <f>F224*E224</f>
        <v>0.3024</v>
      </c>
      <c r="H224" s="277">
        <f t="shared" si="7"/>
        <v>0.06048</v>
      </c>
      <c r="I224" s="278">
        <f t="shared" si="8"/>
        <v>0.36288</v>
      </c>
      <c r="J224" s="65">
        <v>43745</v>
      </c>
      <c r="K224" s="280">
        <v>97</v>
      </c>
      <c r="L224" s="114"/>
    </row>
    <row r="225" spans="1:12" ht="15" thickBot="1">
      <c r="A225" s="640">
        <v>80</v>
      </c>
      <c r="B225" s="97" t="s">
        <v>269</v>
      </c>
      <c r="C225" s="648" t="s">
        <v>96</v>
      </c>
      <c r="D225" s="601" t="s">
        <v>357</v>
      </c>
      <c r="E225" s="607">
        <v>0.072</v>
      </c>
      <c r="F225" s="97"/>
      <c r="G225" s="273"/>
      <c r="H225" s="273"/>
      <c r="I225" s="274"/>
      <c r="J225" s="65"/>
      <c r="K225" s="268"/>
      <c r="L225" s="114"/>
    </row>
    <row r="226" spans="1:12" ht="24.75" customHeight="1" thickBot="1">
      <c r="A226" s="641"/>
      <c r="B226" s="70" t="s">
        <v>266</v>
      </c>
      <c r="C226" s="649"/>
      <c r="D226" s="643"/>
      <c r="E226" s="608"/>
      <c r="F226" s="70">
        <v>70.5</v>
      </c>
      <c r="G226" s="79">
        <f>F226*E225</f>
        <v>5.076</v>
      </c>
      <c r="H226" s="79">
        <f t="shared" si="7"/>
        <v>1.0151999999999999</v>
      </c>
      <c r="I226" s="131">
        <f>H226+G226</f>
        <v>6.0912</v>
      </c>
      <c r="J226" s="65">
        <v>43745</v>
      </c>
      <c r="K226" s="269">
        <v>98</v>
      </c>
      <c r="L226" s="114"/>
    </row>
    <row r="227" spans="1:12" ht="22.5" customHeight="1" thickBot="1">
      <c r="A227" s="642"/>
      <c r="B227" s="99" t="s">
        <v>270</v>
      </c>
      <c r="C227" s="650"/>
      <c r="D227" s="644"/>
      <c r="E227" s="609"/>
      <c r="F227" s="99">
        <v>54</v>
      </c>
      <c r="G227" s="270">
        <f>F227*E225</f>
        <v>3.888</v>
      </c>
      <c r="H227" s="270">
        <f t="shared" si="7"/>
        <v>0.7776</v>
      </c>
      <c r="I227" s="271">
        <f t="shared" si="8"/>
        <v>4.6655999999999995</v>
      </c>
      <c r="J227" s="65">
        <v>43745</v>
      </c>
      <c r="K227" s="272">
        <v>99</v>
      </c>
      <c r="L227" s="114"/>
    </row>
    <row r="228" spans="1:12" ht="16.5" customHeight="1" thickBot="1">
      <c r="A228" s="640">
        <v>81</v>
      </c>
      <c r="B228" s="97" t="s">
        <v>271</v>
      </c>
      <c r="C228" s="648" t="s">
        <v>96</v>
      </c>
      <c r="D228" s="601" t="s">
        <v>357</v>
      </c>
      <c r="E228" s="607">
        <v>0.072</v>
      </c>
      <c r="F228" s="97"/>
      <c r="G228" s="273"/>
      <c r="H228" s="266"/>
      <c r="I228" s="274"/>
      <c r="J228" s="65">
        <v>43745</v>
      </c>
      <c r="K228" s="268"/>
      <c r="L228" s="114"/>
    </row>
    <row r="229" spans="1:12" ht="15" customHeight="1" thickBot="1">
      <c r="A229" s="641"/>
      <c r="B229" s="70" t="s">
        <v>272</v>
      </c>
      <c r="C229" s="649"/>
      <c r="D229" s="643"/>
      <c r="E229" s="608"/>
      <c r="F229" s="70">
        <v>7</v>
      </c>
      <c r="G229" s="79">
        <f>F229*E228</f>
        <v>0.504</v>
      </c>
      <c r="H229" s="79">
        <f t="shared" si="7"/>
        <v>0.1008</v>
      </c>
      <c r="I229" s="131">
        <f t="shared" si="8"/>
        <v>0.6048</v>
      </c>
      <c r="J229" s="65">
        <v>43745</v>
      </c>
      <c r="K229" s="269">
        <v>100</v>
      </c>
      <c r="L229" s="114"/>
    </row>
    <row r="230" spans="1:12" ht="33.75" customHeight="1" thickBot="1">
      <c r="A230" s="642"/>
      <c r="B230" s="99" t="s">
        <v>273</v>
      </c>
      <c r="C230" s="650"/>
      <c r="D230" s="644"/>
      <c r="E230" s="609"/>
      <c r="F230" s="99">
        <v>18</v>
      </c>
      <c r="G230" s="270">
        <f>F230*E228</f>
        <v>1.2959999999999998</v>
      </c>
      <c r="H230" s="270">
        <f t="shared" si="7"/>
        <v>0.25919999999999993</v>
      </c>
      <c r="I230" s="271">
        <f t="shared" si="8"/>
        <v>1.5551999999999997</v>
      </c>
      <c r="J230" s="65">
        <v>43745</v>
      </c>
      <c r="K230" s="272">
        <v>101</v>
      </c>
      <c r="L230" s="114"/>
    </row>
    <row r="231" spans="1:12" ht="18.75" customHeight="1" thickBot="1">
      <c r="A231" s="196">
        <v>82</v>
      </c>
      <c r="B231" s="474" t="s">
        <v>274</v>
      </c>
      <c r="C231" s="474" t="s">
        <v>96</v>
      </c>
      <c r="D231" s="601" t="s">
        <v>357</v>
      </c>
      <c r="E231" s="440">
        <v>0.072</v>
      </c>
      <c r="F231" s="474">
        <v>15</v>
      </c>
      <c r="G231" s="285">
        <f>F231*E231</f>
        <v>1.0799999999999998</v>
      </c>
      <c r="H231" s="285">
        <f t="shared" si="7"/>
        <v>0.21599999999999997</v>
      </c>
      <c r="I231" s="286">
        <f>H231+G231</f>
        <v>1.2959999999999998</v>
      </c>
      <c r="J231" s="65">
        <v>43745</v>
      </c>
      <c r="K231" s="454">
        <v>102</v>
      </c>
      <c r="L231" s="114"/>
    </row>
    <row r="232" spans="1:12" ht="29.25" customHeight="1" thickBot="1">
      <c r="A232" s="640">
        <v>83</v>
      </c>
      <c r="B232" s="97" t="s">
        <v>275</v>
      </c>
      <c r="C232" s="648" t="s">
        <v>96</v>
      </c>
      <c r="D232" s="602"/>
      <c r="E232" s="604">
        <v>0.072</v>
      </c>
      <c r="F232" s="97"/>
      <c r="G232" s="273"/>
      <c r="H232" s="273"/>
      <c r="I232" s="274"/>
      <c r="J232" s="65">
        <v>43745</v>
      </c>
      <c r="K232" s="268"/>
      <c r="L232" s="114"/>
    </row>
    <row r="233" spans="1:12" ht="14.25" customHeight="1" thickBot="1">
      <c r="A233" s="641"/>
      <c r="B233" s="70" t="s">
        <v>276</v>
      </c>
      <c r="C233" s="649"/>
      <c r="D233" s="602"/>
      <c r="E233" s="605"/>
      <c r="F233" s="70">
        <v>5.4</v>
      </c>
      <c r="G233" s="79">
        <f>F233*E232</f>
        <v>0.3888</v>
      </c>
      <c r="H233" s="79">
        <f t="shared" si="7"/>
        <v>0.07776</v>
      </c>
      <c r="I233" s="131">
        <f>H233+G233-0.01</f>
        <v>0.45655999999999997</v>
      </c>
      <c r="J233" s="65">
        <v>43745</v>
      </c>
      <c r="K233" s="269">
        <v>103</v>
      </c>
      <c r="L233" s="114"/>
    </row>
    <row r="234" spans="1:12" ht="15" customHeight="1" thickBot="1">
      <c r="A234" s="642"/>
      <c r="B234" s="99" t="s">
        <v>277</v>
      </c>
      <c r="C234" s="650"/>
      <c r="D234" s="603"/>
      <c r="E234" s="606"/>
      <c r="F234" s="99">
        <v>13.2</v>
      </c>
      <c r="G234" s="270">
        <f>F234*E232</f>
        <v>0.9503999999999999</v>
      </c>
      <c r="H234" s="270">
        <f t="shared" si="7"/>
        <v>0.19008</v>
      </c>
      <c r="I234" s="271">
        <f t="shared" si="8"/>
        <v>1.14048</v>
      </c>
      <c r="J234" s="65">
        <v>43745</v>
      </c>
      <c r="K234" s="272">
        <v>104</v>
      </c>
      <c r="L234" s="114"/>
    </row>
    <row r="235" spans="1:12" ht="39.75" thickBot="1">
      <c r="A235" s="281">
        <v>84</v>
      </c>
      <c r="B235" s="276" t="s">
        <v>278</v>
      </c>
      <c r="C235" s="276" t="s">
        <v>96</v>
      </c>
      <c r="D235" s="63" t="s">
        <v>357</v>
      </c>
      <c r="E235" s="68">
        <v>0.072</v>
      </c>
      <c r="F235" s="276">
        <v>20</v>
      </c>
      <c r="G235" s="277">
        <f>F235*E235</f>
        <v>1.44</v>
      </c>
      <c r="H235" s="277">
        <f t="shared" si="7"/>
        <v>0.288</v>
      </c>
      <c r="I235" s="278">
        <f t="shared" si="8"/>
        <v>1.728</v>
      </c>
      <c r="J235" s="65">
        <v>43745</v>
      </c>
      <c r="K235" s="280">
        <v>105</v>
      </c>
      <c r="L235" s="114"/>
    </row>
    <row r="236" spans="1:12" ht="27" thickBot="1">
      <c r="A236" s="640">
        <v>85</v>
      </c>
      <c r="B236" s="97" t="s">
        <v>279</v>
      </c>
      <c r="C236" s="648" t="s">
        <v>96</v>
      </c>
      <c r="D236" s="601" t="s">
        <v>357</v>
      </c>
      <c r="E236" s="607">
        <v>0.072</v>
      </c>
      <c r="F236" s="97"/>
      <c r="G236" s="273"/>
      <c r="H236" s="273"/>
      <c r="I236" s="274"/>
      <c r="J236" s="65">
        <v>43745</v>
      </c>
      <c r="K236" s="268"/>
      <c r="L236" s="114"/>
    </row>
    <row r="237" spans="1:12" ht="26.25" customHeight="1" thickBot="1">
      <c r="A237" s="641"/>
      <c r="B237" s="70" t="s">
        <v>280</v>
      </c>
      <c r="C237" s="649"/>
      <c r="D237" s="643"/>
      <c r="E237" s="608"/>
      <c r="F237" s="70">
        <v>3.2</v>
      </c>
      <c r="G237" s="79">
        <f>F237*E236</f>
        <v>0.2304</v>
      </c>
      <c r="H237" s="79">
        <f t="shared" si="7"/>
        <v>0.046079999999999996</v>
      </c>
      <c r="I237" s="131">
        <f>H237+G237+0.01</f>
        <v>0.28648</v>
      </c>
      <c r="J237" s="65">
        <v>43745</v>
      </c>
      <c r="K237" s="269">
        <v>106</v>
      </c>
      <c r="L237" s="114"/>
    </row>
    <row r="238" spans="1:12" ht="33.75" customHeight="1" thickBot="1">
      <c r="A238" s="641"/>
      <c r="B238" s="70" t="s">
        <v>281</v>
      </c>
      <c r="C238" s="649"/>
      <c r="D238" s="643"/>
      <c r="E238" s="608"/>
      <c r="F238" s="70">
        <v>5.1</v>
      </c>
      <c r="G238" s="79">
        <f>F238*E236</f>
        <v>0.36719999999999997</v>
      </c>
      <c r="H238" s="79">
        <f t="shared" si="7"/>
        <v>0.07343999999999999</v>
      </c>
      <c r="I238" s="131">
        <f>H238+G238+0.01</f>
        <v>0.45064</v>
      </c>
      <c r="J238" s="65">
        <v>43745</v>
      </c>
      <c r="K238" s="269">
        <v>107</v>
      </c>
      <c r="L238" s="114"/>
    </row>
    <row r="239" spans="1:12" ht="28.5" customHeight="1" thickBot="1">
      <c r="A239" s="642"/>
      <c r="B239" s="99" t="s">
        <v>282</v>
      </c>
      <c r="C239" s="650"/>
      <c r="D239" s="644"/>
      <c r="E239" s="609"/>
      <c r="F239" s="99">
        <v>3.7</v>
      </c>
      <c r="G239" s="270">
        <f>F239*E236</f>
        <v>0.26639999999999997</v>
      </c>
      <c r="H239" s="270">
        <f t="shared" si="7"/>
        <v>0.053279999999999994</v>
      </c>
      <c r="I239" s="271">
        <f>H239+G239-0.01</f>
        <v>0.30967999999999996</v>
      </c>
      <c r="J239" s="65">
        <v>43745</v>
      </c>
      <c r="K239" s="272">
        <v>108</v>
      </c>
      <c r="L239" s="114"/>
    </row>
    <row r="240" spans="1:12" ht="25.5" customHeight="1" thickBot="1">
      <c r="A240" s="281">
        <v>86</v>
      </c>
      <c r="B240" s="276" t="s">
        <v>283</v>
      </c>
      <c r="C240" s="276" t="s">
        <v>96</v>
      </c>
      <c r="D240" s="601" t="s">
        <v>357</v>
      </c>
      <c r="E240" s="68">
        <v>0.072</v>
      </c>
      <c r="F240" s="276">
        <v>19</v>
      </c>
      <c r="G240" s="277">
        <f>F240*E240</f>
        <v>1.3679999999999999</v>
      </c>
      <c r="H240" s="277">
        <f t="shared" si="7"/>
        <v>0.2736</v>
      </c>
      <c r="I240" s="278">
        <f t="shared" si="8"/>
        <v>1.6416</v>
      </c>
      <c r="J240" s="65">
        <v>43745</v>
      </c>
      <c r="K240" s="280">
        <v>109</v>
      </c>
      <c r="L240" s="114"/>
    </row>
    <row r="241" spans="1:12" ht="40.5" thickBot="1">
      <c r="A241" s="281">
        <v>87</v>
      </c>
      <c r="B241" s="276" t="s">
        <v>284</v>
      </c>
      <c r="C241" s="276" t="s">
        <v>285</v>
      </c>
      <c r="D241" s="603"/>
      <c r="E241" s="68">
        <v>0.072</v>
      </c>
      <c r="F241" s="103">
        <v>76.8</v>
      </c>
      <c r="G241" s="287">
        <f>F241*E241</f>
        <v>5.529599999999999</v>
      </c>
      <c r="H241" s="287">
        <f t="shared" si="7"/>
        <v>1.1059199999999998</v>
      </c>
      <c r="I241" s="288">
        <f>H241+G241-0.01</f>
        <v>6.62552</v>
      </c>
      <c r="J241" s="65">
        <v>43745</v>
      </c>
      <c r="K241" s="289">
        <v>110</v>
      </c>
      <c r="L241" s="114"/>
    </row>
    <row r="242" spans="1:12" ht="53.25" customHeight="1" thickBot="1">
      <c r="A242" s="466">
        <v>88</v>
      </c>
      <c r="B242" s="97" t="s">
        <v>286</v>
      </c>
      <c r="C242" s="607" t="s">
        <v>96</v>
      </c>
      <c r="D242" s="601" t="s">
        <v>357</v>
      </c>
      <c r="E242" s="576">
        <v>0.072</v>
      </c>
      <c r="F242" s="97"/>
      <c r="G242" s="273"/>
      <c r="H242" s="266"/>
      <c r="I242" s="274"/>
      <c r="J242" s="65">
        <v>43745</v>
      </c>
      <c r="K242" s="268"/>
      <c r="L242" s="114"/>
    </row>
    <row r="243" spans="1:12" ht="27.75" customHeight="1" thickBot="1">
      <c r="A243" s="467"/>
      <c r="B243" s="70" t="s">
        <v>287</v>
      </c>
      <c r="C243" s="608"/>
      <c r="D243" s="602"/>
      <c r="E243" s="577"/>
      <c r="F243" s="70">
        <v>5</v>
      </c>
      <c r="G243" s="79">
        <f>F243*E242</f>
        <v>0.36</v>
      </c>
      <c r="H243" s="79">
        <f aca="true" t="shared" si="9" ref="H243:H293">G243*20/100</f>
        <v>0.072</v>
      </c>
      <c r="I243" s="131">
        <f>H243+G243</f>
        <v>0.432</v>
      </c>
      <c r="J243" s="65">
        <v>43745</v>
      </c>
      <c r="K243" s="269">
        <v>111</v>
      </c>
      <c r="L243" s="114"/>
    </row>
    <row r="244" spans="1:12" ht="27.75" customHeight="1" thickBot="1">
      <c r="A244" s="467"/>
      <c r="B244" s="70" t="s">
        <v>288</v>
      </c>
      <c r="C244" s="608"/>
      <c r="D244" s="602"/>
      <c r="E244" s="577"/>
      <c r="F244" s="70">
        <v>10.5</v>
      </c>
      <c r="G244" s="79">
        <f>F244*E242</f>
        <v>0.7559999999999999</v>
      </c>
      <c r="H244" s="79">
        <f t="shared" si="9"/>
        <v>0.15119999999999997</v>
      </c>
      <c r="I244" s="131">
        <f>H244+G244</f>
        <v>0.9071999999999999</v>
      </c>
      <c r="J244" s="65">
        <v>43745</v>
      </c>
      <c r="K244" s="269">
        <v>112</v>
      </c>
      <c r="L244" s="114"/>
    </row>
    <row r="245" spans="1:12" ht="29.25" customHeight="1" thickBot="1">
      <c r="A245" s="468"/>
      <c r="B245" s="99" t="s">
        <v>289</v>
      </c>
      <c r="C245" s="609"/>
      <c r="D245" s="603"/>
      <c r="E245" s="578"/>
      <c r="F245" s="99">
        <v>23</v>
      </c>
      <c r="G245" s="270">
        <f>F245*E242</f>
        <v>1.656</v>
      </c>
      <c r="H245" s="270">
        <f t="shared" si="9"/>
        <v>0.3312</v>
      </c>
      <c r="I245" s="271">
        <f>H245+G245</f>
        <v>1.9871999999999999</v>
      </c>
      <c r="J245" s="65">
        <v>43745</v>
      </c>
      <c r="K245" s="272">
        <v>113</v>
      </c>
      <c r="L245" s="114"/>
    </row>
    <row r="246" spans="1:12" ht="30" customHeight="1" thickBot="1">
      <c r="A246" s="640">
        <v>89</v>
      </c>
      <c r="B246" s="97" t="s">
        <v>290</v>
      </c>
      <c r="C246" s="607" t="s">
        <v>96</v>
      </c>
      <c r="D246" s="601" t="s">
        <v>357</v>
      </c>
      <c r="E246" s="607">
        <v>0.072</v>
      </c>
      <c r="F246" s="97"/>
      <c r="G246" s="273"/>
      <c r="H246" s="266"/>
      <c r="I246" s="274"/>
      <c r="J246" s="65">
        <v>43745</v>
      </c>
      <c r="K246" s="268"/>
      <c r="L246" s="114"/>
    </row>
    <row r="247" spans="1:12" ht="15" customHeight="1" thickBot="1">
      <c r="A247" s="641"/>
      <c r="B247" s="70" t="s">
        <v>291</v>
      </c>
      <c r="C247" s="608"/>
      <c r="D247" s="643"/>
      <c r="E247" s="608"/>
      <c r="F247" s="70">
        <v>24</v>
      </c>
      <c r="G247" s="79">
        <f>F247*E246</f>
        <v>1.7279999999999998</v>
      </c>
      <c r="H247" s="79">
        <f t="shared" si="9"/>
        <v>0.34559999999999996</v>
      </c>
      <c r="I247" s="131">
        <f>H247+G247</f>
        <v>2.0736</v>
      </c>
      <c r="J247" s="65">
        <v>43745</v>
      </c>
      <c r="K247" s="269">
        <v>115</v>
      </c>
      <c r="L247" s="114"/>
    </row>
    <row r="248" spans="1:12" ht="45" customHeight="1" thickBot="1">
      <c r="A248" s="642"/>
      <c r="B248" s="99" t="s">
        <v>270</v>
      </c>
      <c r="C248" s="609"/>
      <c r="D248" s="644"/>
      <c r="E248" s="609"/>
      <c r="F248" s="99">
        <v>40.8</v>
      </c>
      <c r="G248" s="270">
        <f>F248*E246</f>
        <v>2.9375999999999998</v>
      </c>
      <c r="H248" s="270">
        <f t="shared" si="9"/>
        <v>0.5875199999999999</v>
      </c>
      <c r="I248" s="271">
        <f aca="true" t="shared" si="10" ref="I248:I294">H248+G248</f>
        <v>3.52512</v>
      </c>
      <c r="J248" s="65">
        <v>43745</v>
      </c>
      <c r="K248" s="272">
        <v>116</v>
      </c>
      <c r="L248" s="114"/>
    </row>
    <row r="249" spans="1:12" ht="28.5" customHeight="1" thickBot="1">
      <c r="A249" s="293">
        <v>90</v>
      </c>
      <c r="B249" s="294" t="s">
        <v>292</v>
      </c>
      <c r="C249" s="473" t="s">
        <v>96</v>
      </c>
      <c r="D249" s="601" t="s">
        <v>357</v>
      </c>
      <c r="E249" s="439">
        <v>0.072</v>
      </c>
      <c r="F249" s="473">
        <v>12</v>
      </c>
      <c r="G249" s="296">
        <f>F249*E249</f>
        <v>0.8639999999999999</v>
      </c>
      <c r="H249" s="296">
        <f t="shared" si="9"/>
        <v>0.17279999999999998</v>
      </c>
      <c r="I249" s="297">
        <f t="shared" si="10"/>
        <v>1.0368</v>
      </c>
      <c r="J249" s="65">
        <v>43745</v>
      </c>
      <c r="K249" s="298">
        <v>117</v>
      </c>
      <c r="L249" s="114"/>
    </row>
    <row r="250" spans="1:12" ht="27" thickBot="1">
      <c r="A250" s="640">
        <v>91</v>
      </c>
      <c r="B250" s="97" t="s">
        <v>293</v>
      </c>
      <c r="C250" s="648" t="s">
        <v>96</v>
      </c>
      <c r="D250" s="602"/>
      <c r="E250" s="607">
        <v>0.072</v>
      </c>
      <c r="F250" s="97"/>
      <c r="G250" s="273"/>
      <c r="H250" s="273"/>
      <c r="I250" s="274"/>
      <c r="J250" s="65">
        <v>43745</v>
      </c>
      <c r="K250" s="268"/>
      <c r="L250" s="114"/>
    </row>
    <row r="251" spans="1:12" ht="26.25" customHeight="1" thickBot="1">
      <c r="A251" s="641"/>
      <c r="B251" s="70" t="s">
        <v>294</v>
      </c>
      <c r="C251" s="649"/>
      <c r="D251" s="602"/>
      <c r="E251" s="608"/>
      <c r="F251" s="70">
        <v>15</v>
      </c>
      <c r="G251" s="79">
        <f>F251*E250</f>
        <v>1.0799999999999998</v>
      </c>
      <c r="H251" s="79">
        <f t="shared" si="9"/>
        <v>0.21599999999999997</v>
      </c>
      <c r="I251" s="131">
        <f>H251+G251</f>
        <v>1.2959999999999998</v>
      </c>
      <c r="J251" s="65">
        <v>43745</v>
      </c>
      <c r="K251" s="269">
        <v>118</v>
      </c>
      <c r="L251" s="114"/>
    </row>
    <row r="252" spans="1:12" ht="32.25" customHeight="1" thickBot="1">
      <c r="A252" s="642"/>
      <c r="B252" s="99" t="s">
        <v>295</v>
      </c>
      <c r="C252" s="650"/>
      <c r="D252" s="603"/>
      <c r="E252" s="609"/>
      <c r="F252" s="99">
        <v>9</v>
      </c>
      <c r="G252" s="270">
        <f>F252*E250</f>
        <v>0.6479999999999999</v>
      </c>
      <c r="H252" s="270">
        <f t="shared" si="9"/>
        <v>0.12959999999999997</v>
      </c>
      <c r="I252" s="271">
        <f>H252+G252-0.01</f>
        <v>0.7675999999999998</v>
      </c>
      <c r="J252" s="65">
        <v>43745</v>
      </c>
      <c r="K252" s="272">
        <v>119</v>
      </c>
      <c r="L252" s="114"/>
    </row>
    <row r="253" spans="1:12" ht="18" customHeight="1" thickBot="1">
      <c r="A253" s="640">
        <v>92</v>
      </c>
      <c r="B253" s="97" t="s">
        <v>296</v>
      </c>
      <c r="C253" s="648" t="s">
        <v>96</v>
      </c>
      <c r="D253" s="601" t="s">
        <v>357</v>
      </c>
      <c r="E253" s="607">
        <v>0.072</v>
      </c>
      <c r="F253" s="97"/>
      <c r="G253" s="273"/>
      <c r="H253" s="273"/>
      <c r="I253" s="274"/>
      <c r="J253" s="65">
        <v>43745</v>
      </c>
      <c r="K253" s="268"/>
      <c r="L253" s="114"/>
    </row>
    <row r="254" spans="1:12" ht="15" thickBot="1">
      <c r="A254" s="641"/>
      <c r="B254" s="70" t="s">
        <v>223</v>
      </c>
      <c r="C254" s="649"/>
      <c r="D254" s="643"/>
      <c r="E254" s="608"/>
      <c r="F254" s="70">
        <v>54</v>
      </c>
      <c r="G254" s="79">
        <f>F254*E253</f>
        <v>3.888</v>
      </c>
      <c r="H254" s="79">
        <f t="shared" si="9"/>
        <v>0.7776</v>
      </c>
      <c r="I254" s="131">
        <f t="shared" si="10"/>
        <v>4.6655999999999995</v>
      </c>
      <c r="J254" s="65">
        <v>43745</v>
      </c>
      <c r="K254" s="269">
        <v>120</v>
      </c>
      <c r="L254" s="114"/>
    </row>
    <row r="255" spans="1:12" ht="15" customHeight="1" thickBot="1">
      <c r="A255" s="641"/>
      <c r="B255" s="70" t="s">
        <v>227</v>
      </c>
      <c r="C255" s="649"/>
      <c r="D255" s="643"/>
      <c r="E255" s="608"/>
      <c r="F255" s="70">
        <v>2</v>
      </c>
      <c r="G255" s="79">
        <f>F255*E253</f>
        <v>0.144</v>
      </c>
      <c r="H255" s="79">
        <f t="shared" si="9"/>
        <v>0.0288</v>
      </c>
      <c r="I255" s="131">
        <f t="shared" si="10"/>
        <v>0.17279999999999998</v>
      </c>
      <c r="J255" s="65">
        <v>43745</v>
      </c>
      <c r="K255" s="269">
        <v>121</v>
      </c>
      <c r="L255" s="114"/>
    </row>
    <row r="256" spans="1:12" ht="18.75" customHeight="1" thickBot="1">
      <c r="A256" s="641"/>
      <c r="B256" s="70" t="s">
        <v>297</v>
      </c>
      <c r="C256" s="649"/>
      <c r="D256" s="643"/>
      <c r="E256" s="608"/>
      <c r="F256" s="70">
        <v>47.5</v>
      </c>
      <c r="G256" s="79">
        <f>F256*E253</f>
        <v>3.42</v>
      </c>
      <c r="H256" s="79">
        <f t="shared" si="9"/>
        <v>0.684</v>
      </c>
      <c r="I256" s="131">
        <f>H256+G256</f>
        <v>4.104</v>
      </c>
      <c r="J256" s="65">
        <v>43745</v>
      </c>
      <c r="K256" s="269">
        <v>122</v>
      </c>
      <c r="L256" s="114"/>
    </row>
    <row r="257" spans="1:12" ht="24" customHeight="1" thickBot="1">
      <c r="A257" s="642"/>
      <c r="B257" s="99" t="s">
        <v>228</v>
      </c>
      <c r="C257" s="650"/>
      <c r="D257" s="644"/>
      <c r="E257" s="609"/>
      <c r="F257" s="99">
        <v>0.7</v>
      </c>
      <c r="G257" s="270">
        <f>F257*E253</f>
        <v>0.05039999999999999</v>
      </c>
      <c r="H257" s="270">
        <f t="shared" si="9"/>
        <v>0.010079999999999999</v>
      </c>
      <c r="I257" s="271">
        <f t="shared" si="10"/>
        <v>0.06047999999999999</v>
      </c>
      <c r="J257" s="65">
        <v>43745</v>
      </c>
      <c r="K257" s="272">
        <v>123</v>
      </c>
      <c r="L257" s="114"/>
    </row>
    <row r="258" spans="1:12" ht="26.25" customHeight="1" thickBot="1">
      <c r="A258" s="640">
        <v>93</v>
      </c>
      <c r="B258" s="97" t="s">
        <v>298</v>
      </c>
      <c r="C258" s="607" t="s">
        <v>96</v>
      </c>
      <c r="D258" s="601" t="s">
        <v>357</v>
      </c>
      <c r="E258" s="607">
        <v>0.072</v>
      </c>
      <c r="F258" s="97"/>
      <c r="G258" s="273"/>
      <c r="H258" s="266"/>
      <c r="I258" s="274"/>
      <c r="J258" s="65">
        <v>43745</v>
      </c>
      <c r="K258" s="268"/>
      <c r="L258" s="114"/>
    </row>
    <row r="259" spans="1:12" ht="27" thickBot="1">
      <c r="A259" s="641"/>
      <c r="B259" s="70" t="s">
        <v>299</v>
      </c>
      <c r="C259" s="608"/>
      <c r="D259" s="643"/>
      <c r="E259" s="608"/>
      <c r="F259" s="70">
        <v>2.4</v>
      </c>
      <c r="G259" s="79">
        <f>F259*E258</f>
        <v>0.17279999999999998</v>
      </c>
      <c r="H259" s="79">
        <f t="shared" si="9"/>
        <v>0.034559999999999994</v>
      </c>
      <c r="I259" s="131">
        <f t="shared" si="10"/>
        <v>0.20736</v>
      </c>
      <c r="J259" s="65">
        <v>43745</v>
      </c>
      <c r="K259" s="269">
        <v>124</v>
      </c>
      <c r="L259" s="114"/>
    </row>
    <row r="260" spans="1:12" ht="24.75" customHeight="1" thickBot="1">
      <c r="A260" s="642"/>
      <c r="B260" s="99" t="s">
        <v>300</v>
      </c>
      <c r="C260" s="609"/>
      <c r="D260" s="644"/>
      <c r="E260" s="609"/>
      <c r="F260" s="99">
        <v>15</v>
      </c>
      <c r="G260" s="270">
        <f>F260*E258</f>
        <v>1.0799999999999998</v>
      </c>
      <c r="H260" s="270">
        <f t="shared" si="9"/>
        <v>0.21599999999999997</v>
      </c>
      <c r="I260" s="271">
        <f>H260+G260</f>
        <v>1.2959999999999998</v>
      </c>
      <c r="J260" s="65">
        <v>43745</v>
      </c>
      <c r="K260" s="272">
        <v>125</v>
      </c>
      <c r="L260" s="114"/>
    </row>
    <row r="261" spans="1:12" ht="18" customHeight="1" thickBot="1">
      <c r="A261" s="281">
        <v>94</v>
      </c>
      <c r="B261" s="276" t="s">
        <v>301</v>
      </c>
      <c r="C261" s="282" t="s">
        <v>96</v>
      </c>
      <c r="D261" s="638" t="s">
        <v>357</v>
      </c>
      <c r="E261" s="275">
        <v>0.072</v>
      </c>
      <c r="F261" s="276">
        <v>52.2</v>
      </c>
      <c r="G261" s="277">
        <f>F261*E261</f>
        <v>3.7584</v>
      </c>
      <c r="H261" s="277">
        <f t="shared" si="9"/>
        <v>0.75168</v>
      </c>
      <c r="I261" s="278">
        <f>H261+G261+0.01</f>
        <v>4.52008</v>
      </c>
      <c r="J261" s="65">
        <v>43745</v>
      </c>
      <c r="K261" s="280">
        <v>170</v>
      </c>
      <c r="L261" s="114"/>
    </row>
    <row r="262" spans="1:12" ht="66.75" thickBot="1">
      <c r="A262" s="281">
        <v>95</v>
      </c>
      <c r="B262" s="276" t="s">
        <v>302</v>
      </c>
      <c r="C262" s="282" t="s">
        <v>96</v>
      </c>
      <c r="D262" s="639"/>
      <c r="E262" s="275">
        <v>0.072</v>
      </c>
      <c r="F262" s="103">
        <v>48.6</v>
      </c>
      <c r="G262" s="287">
        <f>F262*E262</f>
        <v>3.4991999999999996</v>
      </c>
      <c r="H262" s="287">
        <f t="shared" si="9"/>
        <v>0.6998399999999999</v>
      </c>
      <c r="I262" s="288">
        <f t="shared" si="10"/>
        <v>4.199039999999999</v>
      </c>
      <c r="J262" s="65">
        <v>43745</v>
      </c>
      <c r="K262" s="289">
        <v>171</v>
      </c>
      <c r="L262" s="114"/>
    </row>
    <row r="263" spans="1:12" ht="27" thickBot="1">
      <c r="A263" s="472">
        <v>96</v>
      </c>
      <c r="B263" s="473" t="s">
        <v>303</v>
      </c>
      <c r="C263" s="300" t="s">
        <v>96</v>
      </c>
      <c r="D263" s="639"/>
      <c r="E263" s="301">
        <v>0.072</v>
      </c>
      <c r="F263" s="469">
        <v>11.4</v>
      </c>
      <c r="G263" s="253">
        <f>F263*E263</f>
        <v>0.8208</v>
      </c>
      <c r="H263" s="253">
        <f t="shared" si="9"/>
        <v>0.16416</v>
      </c>
      <c r="I263" s="254">
        <f t="shared" si="10"/>
        <v>0.98496</v>
      </c>
      <c r="J263" s="65">
        <v>43745</v>
      </c>
      <c r="K263" s="506">
        <v>172</v>
      </c>
      <c r="L263" s="114"/>
    </row>
    <row r="264" spans="1:12" ht="54" thickBot="1">
      <c r="A264" s="281">
        <v>97</v>
      </c>
      <c r="B264" s="276" t="s">
        <v>304</v>
      </c>
      <c r="C264" s="276" t="s">
        <v>212</v>
      </c>
      <c r="D264" s="63" t="s">
        <v>357</v>
      </c>
      <c r="E264" s="68">
        <v>0.072</v>
      </c>
      <c r="F264" s="103">
        <v>45</v>
      </c>
      <c r="G264" s="287">
        <f>F264*E264</f>
        <v>3.2399999999999998</v>
      </c>
      <c r="H264" s="287">
        <f t="shared" si="9"/>
        <v>0.648</v>
      </c>
      <c r="I264" s="288">
        <f t="shared" si="10"/>
        <v>3.888</v>
      </c>
      <c r="J264" s="65">
        <v>43745</v>
      </c>
      <c r="K264" s="289">
        <v>173</v>
      </c>
      <c r="L264" s="114"/>
    </row>
    <row r="265" spans="1:12" ht="40.5" thickBot="1">
      <c r="A265" s="640">
        <v>98</v>
      </c>
      <c r="B265" s="97" t="s">
        <v>305</v>
      </c>
      <c r="C265" s="607" t="s">
        <v>96</v>
      </c>
      <c r="D265" s="601" t="s">
        <v>357</v>
      </c>
      <c r="E265" s="607">
        <v>0.072</v>
      </c>
      <c r="F265" s="97"/>
      <c r="G265" s="273"/>
      <c r="H265" s="273"/>
      <c r="I265" s="274"/>
      <c r="J265" s="65"/>
      <c r="K265" s="268"/>
      <c r="L265" s="114"/>
    </row>
    <row r="266" spans="1:12" ht="27" thickBot="1">
      <c r="A266" s="641"/>
      <c r="B266" s="70" t="s">
        <v>306</v>
      </c>
      <c r="C266" s="608"/>
      <c r="D266" s="643"/>
      <c r="E266" s="608"/>
      <c r="F266" s="385">
        <v>27</v>
      </c>
      <c r="G266" s="446">
        <f>F266*E265</f>
        <v>1.944</v>
      </c>
      <c r="H266" s="446">
        <f t="shared" si="9"/>
        <v>0.3888</v>
      </c>
      <c r="I266" s="449">
        <f>H266+G266</f>
        <v>2.3327999999999998</v>
      </c>
      <c r="J266" s="65">
        <v>43745</v>
      </c>
      <c r="K266" s="401">
        <v>174</v>
      </c>
      <c r="L266" s="114"/>
    </row>
    <row r="267" spans="1:12" ht="21.75" customHeight="1" thickBot="1">
      <c r="A267" s="642"/>
      <c r="B267" s="99" t="s">
        <v>270</v>
      </c>
      <c r="C267" s="609"/>
      <c r="D267" s="644"/>
      <c r="E267" s="609"/>
      <c r="F267" s="402">
        <v>52.2</v>
      </c>
      <c r="G267" s="504">
        <f>F267*E265</f>
        <v>3.7584</v>
      </c>
      <c r="H267" s="504">
        <f t="shared" si="9"/>
        <v>0.75168</v>
      </c>
      <c r="I267" s="505">
        <f>H267+G267+0.01</f>
        <v>4.52008</v>
      </c>
      <c r="J267" s="65">
        <v>43745</v>
      </c>
      <c r="K267" s="403">
        <v>175</v>
      </c>
      <c r="L267" s="114"/>
    </row>
    <row r="268" spans="1:12" ht="39" customHeight="1" thickBot="1">
      <c r="A268" s="468">
        <v>99</v>
      </c>
      <c r="B268" s="475" t="s">
        <v>307</v>
      </c>
      <c r="C268" s="507" t="s">
        <v>308</v>
      </c>
      <c r="D268" s="638" t="s">
        <v>357</v>
      </c>
      <c r="E268" s="311">
        <v>0.072</v>
      </c>
      <c r="F268" s="312">
        <v>69.6</v>
      </c>
      <c r="G268" s="313">
        <v>5.72</v>
      </c>
      <c r="H268" s="313">
        <f t="shared" si="9"/>
        <v>1.144</v>
      </c>
      <c r="I268" s="313">
        <f>H268+G268</f>
        <v>6.864</v>
      </c>
      <c r="J268" s="65">
        <v>43745</v>
      </c>
      <c r="K268" s="507">
        <v>312</v>
      </c>
      <c r="L268" s="114"/>
    </row>
    <row r="269" spans="1:12" ht="27.75" customHeight="1" thickBot="1">
      <c r="A269" s="196">
        <v>100</v>
      </c>
      <c r="B269" s="474" t="s">
        <v>309</v>
      </c>
      <c r="C269" s="455" t="s">
        <v>308</v>
      </c>
      <c r="D269" s="602"/>
      <c r="E269" s="231">
        <v>0.072</v>
      </c>
      <c r="F269" s="306">
        <v>76.2</v>
      </c>
      <c r="G269" s="307">
        <v>6.21</v>
      </c>
      <c r="H269" s="308">
        <f t="shared" si="9"/>
        <v>1.242</v>
      </c>
      <c r="I269" s="308">
        <v>7.45</v>
      </c>
      <c r="J269" s="65">
        <v>43745</v>
      </c>
      <c r="K269" s="454">
        <v>314</v>
      </c>
      <c r="L269" s="114"/>
    </row>
    <row r="270" spans="1:12" ht="39.75" thickBot="1">
      <c r="A270" s="281">
        <v>101</v>
      </c>
      <c r="B270" s="303" t="s">
        <v>310</v>
      </c>
      <c r="C270" s="303" t="s">
        <v>311</v>
      </c>
      <c r="D270" s="63" t="s">
        <v>357</v>
      </c>
      <c r="E270" s="68">
        <v>0.072</v>
      </c>
      <c r="F270" s="303">
        <v>37.2</v>
      </c>
      <c r="G270" s="304">
        <f>F270*E270</f>
        <v>2.6784</v>
      </c>
      <c r="H270" s="277">
        <f t="shared" si="9"/>
        <v>0.5356799999999999</v>
      </c>
      <c r="I270" s="278">
        <f t="shared" si="10"/>
        <v>3.21408</v>
      </c>
      <c r="J270" s="65">
        <v>43745</v>
      </c>
      <c r="K270" s="305">
        <v>380</v>
      </c>
      <c r="L270" s="114"/>
    </row>
    <row r="271" spans="1:12" ht="37.5" customHeight="1" thickBot="1">
      <c r="A271" s="281">
        <v>102</v>
      </c>
      <c r="B271" s="303" t="s">
        <v>342</v>
      </c>
      <c r="C271" s="303" t="s">
        <v>215</v>
      </c>
      <c r="D271" s="63" t="s">
        <v>357</v>
      </c>
      <c r="E271" s="68">
        <v>0.072</v>
      </c>
      <c r="F271" s="314">
        <v>42</v>
      </c>
      <c r="G271" s="304">
        <f>F271*E271</f>
        <v>3.0239999999999996</v>
      </c>
      <c r="H271" s="277">
        <f t="shared" si="9"/>
        <v>0.6047999999999999</v>
      </c>
      <c r="I271" s="278">
        <f t="shared" si="10"/>
        <v>3.6287999999999996</v>
      </c>
      <c r="J271" s="65">
        <v>43745</v>
      </c>
      <c r="K271" s="305">
        <v>381</v>
      </c>
      <c r="L271" s="114"/>
    </row>
    <row r="272" spans="1:12" ht="39" customHeight="1" thickBot="1">
      <c r="A272" s="281">
        <v>103</v>
      </c>
      <c r="B272" s="303" t="s">
        <v>312</v>
      </c>
      <c r="C272" s="303" t="s">
        <v>215</v>
      </c>
      <c r="D272" s="63" t="s">
        <v>357</v>
      </c>
      <c r="E272" s="68">
        <v>0.072</v>
      </c>
      <c r="F272" s="303">
        <v>5.4</v>
      </c>
      <c r="G272" s="304">
        <f>F272*E272</f>
        <v>0.3888</v>
      </c>
      <c r="H272" s="277">
        <f t="shared" si="9"/>
        <v>0.07776</v>
      </c>
      <c r="I272" s="278">
        <f t="shared" si="10"/>
        <v>0.46656</v>
      </c>
      <c r="J272" s="65">
        <v>43745</v>
      </c>
      <c r="K272" s="305"/>
      <c r="L272" s="114" t="s">
        <v>314</v>
      </c>
    </row>
    <row r="273" spans="1:12" ht="27" thickBot="1">
      <c r="A273" s="655">
        <v>104</v>
      </c>
      <c r="B273" s="315" t="s">
        <v>313</v>
      </c>
      <c r="C273" s="658" t="s">
        <v>174</v>
      </c>
      <c r="D273" s="601" t="s">
        <v>357</v>
      </c>
      <c r="E273" s="658">
        <v>0.072</v>
      </c>
      <c r="F273" s="316"/>
      <c r="G273" s="62"/>
      <c r="H273" s="61"/>
      <c r="I273" s="148"/>
      <c r="J273" s="65">
        <v>43745</v>
      </c>
      <c r="K273" s="244"/>
      <c r="L273" s="114"/>
    </row>
    <row r="274" spans="1:12" ht="19.5" customHeight="1" thickBot="1">
      <c r="A274" s="656"/>
      <c r="B274" s="120" t="s">
        <v>316</v>
      </c>
      <c r="C274" s="616"/>
      <c r="D274" s="643"/>
      <c r="E274" s="616"/>
      <c r="F274" s="105">
        <v>117.6</v>
      </c>
      <c r="G274" s="107">
        <f>F274*E273</f>
        <v>8.467199999999998</v>
      </c>
      <c r="H274" s="79">
        <f t="shared" si="9"/>
        <v>1.6934399999999996</v>
      </c>
      <c r="I274" s="131">
        <f t="shared" si="10"/>
        <v>10.160639999999997</v>
      </c>
      <c r="J274" s="65">
        <v>43745</v>
      </c>
      <c r="K274" s="653"/>
      <c r="L274" s="114" t="s">
        <v>315</v>
      </c>
    </row>
    <row r="275" spans="1:12" ht="13.5" customHeight="1" thickBot="1">
      <c r="A275" s="656"/>
      <c r="B275" s="120" t="s">
        <v>317</v>
      </c>
      <c r="C275" s="616"/>
      <c r="D275" s="643"/>
      <c r="E275" s="616"/>
      <c r="F275" s="105">
        <v>34.8</v>
      </c>
      <c r="G275" s="107">
        <f>F275*E273</f>
        <v>2.5056</v>
      </c>
      <c r="H275" s="79">
        <f t="shared" si="9"/>
        <v>0.5011199999999999</v>
      </c>
      <c r="I275" s="131">
        <f t="shared" si="10"/>
        <v>3.0067199999999996</v>
      </c>
      <c r="J275" s="65">
        <v>43745</v>
      </c>
      <c r="K275" s="653"/>
      <c r="L275" s="114"/>
    </row>
    <row r="276" spans="1:12" ht="13.5" customHeight="1" thickBot="1">
      <c r="A276" s="656"/>
      <c r="B276" s="120" t="s">
        <v>318</v>
      </c>
      <c r="C276" s="616"/>
      <c r="D276" s="643"/>
      <c r="E276" s="616"/>
      <c r="F276" s="105">
        <v>141.6</v>
      </c>
      <c r="G276" s="107">
        <f>F276*E273</f>
        <v>10.195199999999998</v>
      </c>
      <c r="H276" s="79">
        <f t="shared" si="9"/>
        <v>2.0390399999999995</v>
      </c>
      <c r="I276" s="131">
        <f t="shared" si="10"/>
        <v>12.234239999999998</v>
      </c>
      <c r="J276" s="65">
        <v>43745</v>
      </c>
      <c r="K276" s="653"/>
      <c r="L276" s="114"/>
    </row>
    <row r="277" spans="1:12" ht="13.5" customHeight="1" thickBot="1">
      <c r="A277" s="657"/>
      <c r="B277" s="317" t="s">
        <v>319</v>
      </c>
      <c r="C277" s="617"/>
      <c r="D277" s="644"/>
      <c r="E277" s="617"/>
      <c r="F277" s="98">
        <v>42.6</v>
      </c>
      <c r="G277" s="318">
        <f>F277*E273</f>
        <v>3.0671999999999997</v>
      </c>
      <c r="H277" s="270">
        <f t="shared" si="9"/>
        <v>0.61344</v>
      </c>
      <c r="I277" s="271">
        <f t="shared" si="10"/>
        <v>3.6806399999999995</v>
      </c>
      <c r="J277" s="65">
        <v>43745</v>
      </c>
      <c r="K277" s="654"/>
      <c r="L277" s="114"/>
    </row>
    <row r="278" spans="1:12" ht="14.25" customHeight="1" thickBot="1">
      <c r="A278" s="196">
        <v>105</v>
      </c>
      <c r="B278" s="474" t="s">
        <v>320</v>
      </c>
      <c r="C278" s="232" t="s">
        <v>179</v>
      </c>
      <c r="D278" s="452" t="s">
        <v>348</v>
      </c>
      <c r="E278" s="440">
        <v>0.072</v>
      </c>
      <c r="F278" s="135">
        <v>6.6</v>
      </c>
      <c r="G278" s="320">
        <f>F278*E278</f>
        <v>0.47519999999999996</v>
      </c>
      <c r="H278" s="285">
        <f t="shared" si="9"/>
        <v>0.09504</v>
      </c>
      <c r="I278" s="286">
        <f t="shared" si="10"/>
        <v>0.57024</v>
      </c>
      <c r="J278" s="65">
        <v>43745</v>
      </c>
      <c r="K278" s="135"/>
      <c r="L278" s="114"/>
    </row>
    <row r="279" spans="1:12" ht="16.5" customHeight="1" thickBot="1">
      <c r="A279" s="645">
        <v>106</v>
      </c>
      <c r="B279" s="321" t="s">
        <v>343</v>
      </c>
      <c r="C279" s="632" t="s">
        <v>179</v>
      </c>
      <c r="D279" s="601" t="s">
        <v>357</v>
      </c>
      <c r="E279" s="632">
        <v>0.072</v>
      </c>
      <c r="F279" s="322"/>
      <c r="G279" s="323"/>
      <c r="H279" s="322"/>
      <c r="I279" s="324"/>
      <c r="J279" s="65">
        <v>43745</v>
      </c>
      <c r="K279" s="325"/>
      <c r="L279" s="114" t="s">
        <v>321</v>
      </c>
    </row>
    <row r="280" spans="1:12" ht="15" customHeight="1" thickBot="1">
      <c r="A280" s="646"/>
      <c r="B280" s="319" t="s">
        <v>322</v>
      </c>
      <c r="C280" s="633"/>
      <c r="D280" s="643"/>
      <c r="E280" s="633"/>
      <c r="F280" s="105">
        <v>7.2</v>
      </c>
      <c r="G280" s="107">
        <f>F280*E279</f>
        <v>0.5184</v>
      </c>
      <c r="H280" s="79">
        <f t="shared" si="9"/>
        <v>0.10367999999999998</v>
      </c>
      <c r="I280" s="131">
        <f t="shared" si="10"/>
        <v>0.62208</v>
      </c>
      <c r="J280" s="65">
        <v>43745</v>
      </c>
      <c r="K280" s="326"/>
      <c r="L280" s="114" t="s">
        <v>325</v>
      </c>
    </row>
    <row r="281" spans="1:12" ht="15.75" customHeight="1" thickBot="1">
      <c r="A281" s="646"/>
      <c r="B281" s="319" t="s">
        <v>323</v>
      </c>
      <c r="C281" s="633"/>
      <c r="D281" s="643"/>
      <c r="E281" s="633"/>
      <c r="F281" s="109">
        <v>9</v>
      </c>
      <c r="G281" s="107">
        <f>F281*E279</f>
        <v>0.6479999999999999</v>
      </c>
      <c r="H281" s="79">
        <f t="shared" si="9"/>
        <v>0.12959999999999997</v>
      </c>
      <c r="I281" s="131">
        <f t="shared" si="10"/>
        <v>0.7775999999999998</v>
      </c>
      <c r="J281" s="65">
        <v>43745</v>
      </c>
      <c r="K281" s="326"/>
      <c r="L281" s="114"/>
    </row>
    <row r="282" spans="1:12" ht="13.5" customHeight="1" thickBot="1">
      <c r="A282" s="647"/>
      <c r="B282" s="327" t="s">
        <v>324</v>
      </c>
      <c r="C282" s="634"/>
      <c r="D282" s="644"/>
      <c r="E282" s="634"/>
      <c r="F282" s="95">
        <v>4.8</v>
      </c>
      <c r="G282" s="318">
        <f>F282*E279</f>
        <v>0.34559999999999996</v>
      </c>
      <c r="H282" s="270">
        <f t="shared" si="9"/>
        <v>0.06911999999999999</v>
      </c>
      <c r="I282" s="271">
        <f t="shared" si="10"/>
        <v>0.41472</v>
      </c>
      <c r="J282" s="65">
        <v>43745</v>
      </c>
      <c r="K282" s="328"/>
      <c r="L282" s="114"/>
    </row>
    <row r="283" spans="1:12" ht="12.75" customHeight="1" thickBot="1">
      <c r="A283" s="645">
        <v>107</v>
      </c>
      <c r="B283" s="315" t="s">
        <v>328</v>
      </c>
      <c r="C283" s="632" t="s">
        <v>179</v>
      </c>
      <c r="D283" s="601" t="s">
        <v>357</v>
      </c>
      <c r="E283" s="632">
        <v>0.072</v>
      </c>
      <c r="F283" s="322"/>
      <c r="G283" s="323"/>
      <c r="H283" s="322"/>
      <c r="I283" s="324"/>
      <c r="J283" s="65">
        <v>43745</v>
      </c>
      <c r="K283" s="325"/>
      <c r="L283" s="114"/>
    </row>
    <row r="284" spans="1:12" ht="20.25" customHeight="1" thickBot="1">
      <c r="A284" s="646"/>
      <c r="B284" s="110" t="s">
        <v>326</v>
      </c>
      <c r="C284" s="633"/>
      <c r="D284" s="643"/>
      <c r="E284" s="633"/>
      <c r="F284" s="106">
        <v>10.8</v>
      </c>
      <c r="G284" s="107">
        <f>F284*E283</f>
        <v>0.7776</v>
      </c>
      <c r="H284" s="79">
        <f t="shared" si="9"/>
        <v>0.15552</v>
      </c>
      <c r="I284" s="131">
        <f t="shared" si="10"/>
        <v>0.93312</v>
      </c>
      <c r="J284" s="65">
        <v>43745</v>
      </c>
      <c r="K284" s="329" t="s">
        <v>329</v>
      </c>
      <c r="L284" s="114"/>
    </row>
    <row r="285" spans="1:12" ht="15.75" customHeight="1" thickBot="1">
      <c r="A285" s="647"/>
      <c r="B285" s="330" t="s">
        <v>327</v>
      </c>
      <c r="C285" s="634"/>
      <c r="D285" s="644"/>
      <c r="E285" s="634"/>
      <c r="F285" s="95">
        <v>19.2</v>
      </c>
      <c r="G285" s="318">
        <f>F285*E283</f>
        <v>1.3823999999999999</v>
      </c>
      <c r="H285" s="270">
        <f t="shared" si="9"/>
        <v>0.27647999999999995</v>
      </c>
      <c r="I285" s="271">
        <f t="shared" si="10"/>
        <v>1.65888</v>
      </c>
      <c r="J285" s="65">
        <v>43745</v>
      </c>
      <c r="K285" s="328"/>
      <c r="L285" s="114"/>
    </row>
    <row r="286" spans="1:12" ht="39" customHeight="1" thickBot="1">
      <c r="A286" s="331">
        <v>108</v>
      </c>
      <c r="B286" s="276" t="s">
        <v>330</v>
      </c>
      <c r="C286" s="332" t="s">
        <v>179</v>
      </c>
      <c r="D286" s="63" t="s">
        <v>357</v>
      </c>
      <c r="E286" s="68">
        <v>0.072</v>
      </c>
      <c r="F286" s="333">
        <v>32.4</v>
      </c>
      <c r="G286" s="334">
        <f>F286*E286</f>
        <v>2.3327999999999998</v>
      </c>
      <c r="H286" s="277">
        <f t="shared" si="9"/>
        <v>0.4665599999999999</v>
      </c>
      <c r="I286" s="278">
        <f t="shared" si="10"/>
        <v>2.7993599999999996</v>
      </c>
      <c r="J286" s="65">
        <v>43745</v>
      </c>
      <c r="K286" s="335"/>
      <c r="L286" s="114"/>
    </row>
    <row r="287" spans="1:12" ht="35.25" customHeight="1" thickBot="1">
      <c r="A287" s="331">
        <v>109</v>
      </c>
      <c r="B287" s="303" t="s">
        <v>332</v>
      </c>
      <c r="C287" s="332" t="s">
        <v>179</v>
      </c>
      <c r="D287" s="63" t="s">
        <v>357</v>
      </c>
      <c r="E287" s="68">
        <v>0.072</v>
      </c>
      <c r="F287" s="336">
        <v>17.4</v>
      </c>
      <c r="G287" s="337">
        <f>F287*E287</f>
        <v>1.2528</v>
      </c>
      <c r="H287" s="287">
        <f t="shared" si="9"/>
        <v>0.25055999999999995</v>
      </c>
      <c r="I287" s="288">
        <f t="shared" si="10"/>
        <v>1.5033599999999998</v>
      </c>
      <c r="J287" s="65">
        <v>43745</v>
      </c>
      <c r="K287" s="338" t="s">
        <v>331</v>
      </c>
      <c r="L287" s="114"/>
    </row>
    <row r="288" spans="1:12" ht="39.75" thickBot="1">
      <c r="A288" s="331">
        <v>110</v>
      </c>
      <c r="B288" s="303" t="s">
        <v>334</v>
      </c>
      <c r="C288" s="332" t="s">
        <v>179</v>
      </c>
      <c r="D288" s="63" t="s">
        <v>357</v>
      </c>
      <c r="E288" s="68">
        <v>0.072</v>
      </c>
      <c r="F288" s="333">
        <v>5.4</v>
      </c>
      <c r="G288" s="334">
        <f>F288*E288</f>
        <v>0.3888</v>
      </c>
      <c r="H288" s="277">
        <f t="shared" si="9"/>
        <v>0.07776</v>
      </c>
      <c r="I288" s="278">
        <f t="shared" si="10"/>
        <v>0.46656</v>
      </c>
      <c r="J288" s="65">
        <v>43745</v>
      </c>
      <c r="K288" s="338" t="s">
        <v>333</v>
      </c>
      <c r="L288" s="114"/>
    </row>
    <row r="289" spans="1:12" ht="40.5" thickBot="1">
      <c r="A289" s="629">
        <v>111</v>
      </c>
      <c r="B289" s="97" t="s">
        <v>336</v>
      </c>
      <c r="C289" s="632" t="s">
        <v>179</v>
      </c>
      <c r="D289" s="601" t="s">
        <v>357</v>
      </c>
      <c r="E289" s="635">
        <v>0.072</v>
      </c>
      <c r="F289" s="322"/>
      <c r="G289" s="323"/>
      <c r="H289" s="322"/>
      <c r="I289" s="324"/>
      <c r="J289" s="65"/>
      <c r="K289" s="339" t="s">
        <v>335</v>
      </c>
      <c r="L289" s="114"/>
    </row>
    <row r="290" spans="1:12" ht="16.5" customHeight="1" thickBot="1">
      <c r="A290" s="630"/>
      <c r="B290" s="108" t="s">
        <v>337</v>
      </c>
      <c r="C290" s="633"/>
      <c r="D290" s="602"/>
      <c r="E290" s="636"/>
      <c r="F290" s="106">
        <v>45.6</v>
      </c>
      <c r="G290" s="107">
        <f>F290*E289</f>
        <v>3.2832</v>
      </c>
      <c r="H290" s="79">
        <f t="shared" si="9"/>
        <v>0.65664</v>
      </c>
      <c r="I290" s="131">
        <f t="shared" si="10"/>
        <v>3.93984</v>
      </c>
      <c r="J290" s="65">
        <v>43745</v>
      </c>
      <c r="K290" s="340" t="s">
        <v>341</v>
      </c>
      <c r="L290" s="114"/>
    </row>
    <row r="291" spans="1:12" ht="14.25" customHeight="1" thickBot="1">
      <c r="A291" s="630"/>
      <c r="B291" s="108" t="s">
        <v>338</v>
      </c>
      <c r="C291" s="633"/>
      <c r="D291" s="602"/>
      <c r="E291" s="636"/>
      <c r="F291" s="106">
        <v>21.6</v>
      </c>
      <c r="G291" s="107">
        <f>F291*E289</f>
        <v>1.5552</v>
      </c>
      <c r="H291" s="79">
        <f t="shared" si="9"/>
        <v>0.31104</v>
      </c>
      <c r="I291" s="131">
        <f t="shared" si="10"/>
        <v>1.86624</v>
      </c>
      <c r="J291" s="65">
        <v>43745</v>
      </c>
      <c r="K291" s="326"/>
      <c r="L291" s="114"/>
    </row>
    <row r="292" spans="1:12" ht="14.25" customHeight="1" thickBot="1">
      <c r="A292" s="630"/>
      <c r="B292" s="108" t="s">
        <v>339</v>
      </c>
      <c r="C292" s="633"/>
      <c r="D292" s="602"/>
      <c r="E292" s="636"/>
      <c r="F292" s="111">
        <v>54</v>
      </c>
      <c r="G292" s="107">
        <f>F292*E289</f>
        <v>3.888</v>
      </c>
      <c r="H292" s="79">
        <f t="shared" si="9"/>
        <v>0.7776</v>
      </c>
      <c r="I292" s="131">
        <f t="shared" si="10"/>
        <v>4.6655999999999995</v>
      </c>
      <c r="J292" s="65">
        <v>43745</v>
      </c>
      <c r="K292" s="326"/>
      <c r="L292" s="114"/>
    </row>
    <row r="293" spans="1:12" ht="15.75" customHeight="1" thickBot="1">
      <c r="A293" s="631"/>
      <c r="B293" s="341" t="s">
        <v>340</v>
      </c>
      <c r="C293" s="634"/>
      <c r="D293" s="602"/>
      <c r="E293" s="637"/>
      <c r="F293" s="95">
        <v>74.4</v>
      </c>
      <c r="G293" s="318">
        <f>F293*E289</f>
        <v>5.3568</v>
      </c>
      <c r="H293" s="270">
        <f t="shared" si="9"/>
        <v>1.0713599999999999</v>
      </c>
      <c r="I293" s="271">
        <f t="shared" si="10"/>
        <v>6.42816</v>
      </c>
      <c r="J293" s="65">
        <v>43745</v>
      </c>
      <c r="K293" s="328"/>
      <c r="L293" s="114"/>
    </row>
    <row r="294" spans="1:12" ht="14.25" customHeight="1" thickBot="1">
      <c r="A294" s="331">
        <v>112</v>
      </c>
      <c r="B294" s="342" t="s">
        <v>344</v>
      </c>
      <c r="C294" s="332" t="s">
        <v>15</v>
      </c>
      <c r="D294" s="603"/>
      <c r="E294" s="68">
        <v>0.072</v>
      </c>
      <c r="F294" s="333">
        <v>60</v>
      </c>
      <c r="G294" s="334">
        <f>E294*F294</f>
        <v>4.319999999999999</v>
      </c>
      <c r="H294" s="333">
        <f>G294*20/100</f>
        <v>0.8639999999999999</v>
      </c>
      <c r="I294" s="343">
        <f t="shared" si="10"/>
        <v>5.183999999999999</v>
      </c>
      <c r="J294" s="65">
        <v>43745</v>
      </c>
      <c r="K294" s="335"/>
      <c r="L294" s="114"/>
    </row>
    <row r="295" spans="1:12" ht="25.5" customHeight="1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1:12" ht="14.25">
      <c r="A296" s="114"/>
      <c r="B296" s="112" t="s">
        <v>44</v>
      </c>
      <c r="C296" s="520" t="s">
        <v>354</v>
      </c>
      <c r="D296" s="114"/>
      <c r="E296" s="112" t="s">
        <v>354</v>
      </c>
      <c r="F296" s="114"/>
      <c r="G296" s="114"/>
      <c r="H296" s="114"/>
      <c r="I296" s="114"/>
      <c r="J296" s="114"/>
      <c r="K296" s="114"/>
      <c r="L296" s="2"/>
    </row>
    <row r="297" ht="14.25">
      <c r="L297" s="2"/>
    </row>
  </sheetData>
  <sheetProtection/>
  <mergeCells count="361">
    <mergeCell ref="A8:K8"/>
    <mergeCell ref="H2:K2"/>
    <mergeCell ref="H3:J3"/>
    <mergeCell ref="H4:K4"/>
    <mergeCell ref="H5:K5"/>
    <mergeCell ref="H6:K6"/>
    <mergeCell ref="A7:K7"/>
    <mergeCell ref="A19:A21"/>
    <mergeCell ref="B19:B21"/>
    <mergeCell ref="C19:C21"/>
    <mergeCell ref="D19:D21"/>
    <mergeCell ref="E19:E21"/>
    <mergeCell ref="H11:H12"/>
    <mergeCell ref="I11:I12"/>
    <mergeCell ref="J11:J12"/>
    <mergeCell ref="K11:K12"/>
    <mergeCell ref="A14:A18"/>
    <mergeCell ref="B14:B18"/>
    <mergeCell ref="C14:C18"/>
    <mergeCell ref="D14:D18"/>
    <mergeCell ref="E14:E18"/>
    <mergeCell ref="F14:F18"/>
    <mergeCell ref="A11:A12"/>
    <mergeCell ref="B11:B12"/>
    <mergeCell ref="C11:C12"/>
    <mergeCell ref="D11:D12"/>
    <mergeCell ref="F11:F12"/>
    <mergeCell ref="G11:G12"/>
    <mergeCell ref="F19:F21"/>
    <mergeCell ref="G19:G21"/>
    <mergeCell ref="H19:H21"/>
    <mergeCell ref="I19:I21"/>
    <mergeCell ref="J19:J21"/>
    <mergeCell ref="K19:K21"/>
    <mergeCell ref="G14:G18"/>
    <mergeCell ref="H14:H18"/>
    <mergeCell ref="I14:I18"/>
    <mergeCell ref="J14:J18"/>
    <mergeCell ref="K14:K18"/>
    <mergeCell ref="A31:K31"/>
    <mergeCell ref="A32:K32"/>
    <mergeCell ref="A33:K33"/>
    <mergeCell ref="A34:K34"/>
    <mergeCell ref="A22:I22"/>
    <mergeCell ref="H23:K23"/>
    <mergeCell ref="H26:J26"/>
    <mergeCell ref="H27:K27"/>
    <mergeCell ref="H28:K28"/>
    <mergeCell ref="H29:K29"/>
    <mergeCell ref="K37:K38"/>
    <mergeCell ref="A40:A45"/>
    <mergeCell ref="D40:D45"/>
    <mergeCell ref="C41:C43"/>
    <mergeCell ref="C44:C45"/>
    <mergeCell ref="A47:A49"/>
    <mergeCell ref="C47:C49"/>
    <mergeCell ref="D47:D49"/>
    <mergeCell ref="C36:K36"/>
    <mergeCell ref="A37:A38"/>
    <mergeCell ref="B37:B38"/>
    <mergeCell ref="C37:C38"/>
    <mergeCell ref="D37:D38"/>
    <mergeCell ref="F37:F38"/>
    <mergeCell ref="G37:G38"/>
    <mergeCell ref="H37:H38"/>
    <mergeCell ref="I37:I38"/>
    <mergeCell ref="J37:J38"/>
    <mergeCell ref="A52:A54"/>
    <mergeCell ref="B52:B54"/>
    <mergeCell ref="C52:C54"/>
    <mergeCell ref="D52:D54"/>
    <mergeCell ref="E52:E54"/>
    <mergeCell ref="A50:A51"/>
    <mergeCell ref="B50:B51"/>
    <mergeCell ref="C50:C51"/>
    <mergeCell ref="D50:D51"/>
    <mergeCell ref="E50:E51"/>
    <mergeCell ref="F52:F54"/>
    <mergeCell ref="G52:G54"/>
    <mergeCell ref="H52:H54"/>
    <mergeCell ref="I52:I54"/>
    <mergeCell ref="J52:J54"/>
    <mergeCell ref="K52:K54"/>
    <mergeCell ref="G50:G51"/>
    <mergeCell ref="H50:H51"/>
    <mergeCell ref="I50:I51"/>
    <mergeCell ref="J50:J51"/>
    <mergeCell ref="K50:K51"/>
    <mergeCell ref="F50:F51"/>
    <mergeCell ref="K55:K57"/>
    <mergeCell ref="A58:A59"/>
    <mergeCell ref="B58:B59"/>
    <mergeCell ref="C58:C59"/>
    <mergeCell ref="D58:D59"/>
    <mergeCell ref="E58:E59"/>
    <mergeCell ref="A55:A57"/>
    <mergeCell ref="B55:B57"/>
    <mergeCell ref="C55:C57"/>
    <mergeCell ref="D55:D57"/>
    <mergeCell ref="E55:E57"/>
    <mergeCell ref="F55:F57"/>
    <mergeCell ref="A60:A61"/>
    <mergeCell ref="B60:B61"/>
    <mergeCell ref="C60:C61"/>
    <mergeCell ref="D60:D61"/>
    <mergeCell ref="E60:E61"/>
    <mergeCell ref="G55:G57"/>
    <mergeCell ref="H55:H57"/>
    <mergeCell ref="I55:I57"/>
    <mergeCell ref="J55:J57"/>
    <mergeCell ref="F60:F61"/>
    <mergeCell ref="G60:G61"/>
    <mergeCell ref="H60:H61"/>
    <mergeCell ref="I60:I61"/>
    <mergeCell ref="J60:J61"/>
    <mergeCell ref="K60:K61"/>
    <mergeCell ref="F58:F59"/>
    <mergeCell ref="G58:G59"/>
    <mergeCell ref="H58:H59"/>
    <mergeCell ref="I58:I59"/>
    <mergeCell ref="K58:K59"/>
    <mergeCell ref="I66:I69"/>
    <mergeCell ref="J66:J69"/>
    <mergeCell ref="K66:K69"/>
    <mergeCell ref="A62:A65"/>
    <mergeCell ref="C62:C65"/>
    <mergeCell ref="D62:D65"/>
    <mergeCell ref="E63:E65"/>
    <mergeCell ref="A66:A69"/>
    <mergeCell ref="B66:B69"/>
    <mergeCell ref="C66:C69"/>
    <mergeCell ref="D66:D69"/>
    <mergeCell ref="E66:E69"/>
    <mergeCell ref="A70:A72"/>
    <mergeCell ref="B70:B73"/>
    <mergeCell ref="C70:C71"/>
    <mergeCell ref="D70:D73"/>
    <mergeCell ref="E70:E71"/>
    <mergeCell ref="F70:F71"/>
    <mergeCell ref="F66:F69"/>
    <mergeCell ref="G66:G69"/>
    <mergeCell ref="H66:H69"/>
    <mergeCell ref="G70:G71"/>
    <mergeCell ref="H70:H71"/>
    <mergeCell ref="I70:I71"/>
    <mergeCell ref="J70:J71"/>
    <mergeCell ref="K70:K73"/>
    <mergeCell ref="F72:F73"/>
    <mergeCell ref="G72:G73"/>
    <mergeCell ref="H72:H73"/>
    <mergeCell ref="I72:I73"/>
    <mergeCell ref="J72:J73"/>
    <mergeCell ref="G74:G75"/>
    <mergeCell ref="H74:H75"/>
    <mergeCell ref="I74:I75"/>
    <mergeCell ref="K74:K75"/>
    <mergeCell ref="A78:A80"/>
    <mergeCell ref="C78:C80"/>
    <mergeCell ref="D78:D80"/>
    <mergeCell ref="A74:A77"/>
    <mergeCell ref="B74:B75"/>
    <mergeCell ref="C74:C77"/>
    <mergeCell ref="D74:D77"/>
    <mergeCell ref="E74:E75"/>
    <mergeCell ref="F74:F75"/>
    <mergeCell ref="A85:A87"/>
    <mergeCell ref="B85:B87"/>
    <mergeCell ref="C85:C87"/>
    <mergeCell ref="D85:D87"/>
    <mergeCell ref="E85:E87"/>
    <mergeCell ref="D81:D84"/>
    <mergeCell ref="A82:A84"/>
    <mergeCell ref="B82:B84"/>
    <mergeCell ref="C82:C84"/>
    <mergeCell ref="E82:E84"/>
    <mergeCell ref="F85:F87"/>
    <mergeCell ref="G85:G87"/>
    <mergeCell ref="H85:H87"/>
    <mergeCell ref="I85:I87"/>
    <mergeCell ref="J85:J87"/>
    <mergeCell ref="K85:K87"/>
    <mergeCell ref="G82:G84"/>
    <mergeCell ref="H82:H84"/>
    <mergeCell ref="I82:I84"/>
    <mergeCell ref="J82:J84"/>
    <mergeCell ref="K82:K84"/>
    <mergeCell ref="F82:F84"/>
    <mergeCell ref="G88:G89"/>
    <mergeCell ref="H88:H89"/>
    <mergeCell ref="I88:I89"/>
    <mergeCell ref="J88:J89"/>
    <mergeCell ref="K88:K89"/>
    <mergeCell ref="D90:D92"/>
    <mergeCell ref="A88:A89"/>
    <mergeCell ref="B88:B89"/>
    <mergeCell ref="C88:C89"/>
    <mergeCell ref="D88:D89"/>
    <mergeCell ref="E88:E89"/>
    <mergeCell ref="F88:F89"/>
    <mergeCell ref="A104:A111"/>
    <mergeCell ref="D104:D111"/>
    <mergeCell ref="C105:C111"/>
    <mergeCell ref="E105:E111"/>
    <mergeCell ref="D112:D115"/>
    <mergeCell ref="A113:A115"/>
    <mergeCell ref="C114:C115"/>
    <mergeCell ref="E114:E115"/>
    <mergeCell ref="A93:A97"/>
    <mergeCell ref="D93:D97"/>
    <mergeCell ref="C94:C97"/>
    <mergeCell ref="E94:E97"/>
    <mergeCell ref="A98:A103"/>
    <mergeCell ref="D98:D103"/>
    <mergeCell ref="C99:C103"/>
    <mergeCell ref="E99:E103"/>
    <mergeCell ref="A123:A125"/>
    <mergeCell ref="D123:D125"/>
    <mergeCell ref="C124:C125"/>
    <mergeCell ref="E124:E125"/>
    <mergeCell ref="D127:D131"/>
    <mergeCell ref="E127:E128"/>
    <mergeCell ref="A116:A118"/>
    <mergeCell ref="D116:D119"/>
    <mergeCell ref="C117:C118"/>
    <mergeCell ref="E117:E118"/>
    <mergeCell ref="A120:A122"/>
    <mergeCell ref="D120:D122"/>
    <mergeCell ref="C121:C122"/>
    <mergeCell ref="E121:E122"/>
    <mergeCell ref="E142:E144"/>
    <mergeCell ref="A146:A148"/>
    <mergeCell ref="C146:C148"/>
    <mergeCell ref="D146:D148"/>
    <mergeCell ref="C149:C151"/>
    <mergeCell ref="D149:D151"/>
    <mergeCell ref="D132:D135"/>
    <mergeCell ref="D136:D138"/>
    <mergeCell ref="D139:D140"/>
    <mergeCell ref="A141:A144"/>
    <mergeCell ref="D141:D144"/>
    <mergeCell ref="C142:C144"/>
    <mergeCell ref="A158:A160"/>
    <mergeCell ref="C159:C160"/>
    <mergeCell ref="D159:D160"/>
    <mergeCell ref="E159:E160"/>
    <mergeCell ref="A161:A164"/>
    <mergeCell ref="D161:D164"/>
    <mergeCell ref="C162:C164"/>
    <mergeCell ref="E162:E164"/>
    <mergeCell ref="A152:A154"/>
    <mergeCell ref="D152:D154"/>
    <mergeCell ref="C153:C154"/>
    <mergeCell ref="E153:E154"/>
    <mergeCell ref="A155:A157"/>
    <mergeCell ref="D155:D157"/>
    <mergeCell ref="C156:C157"/>
    <mergeCell ref="E156:E157"/>
    <mergeCell ref="D167:D168"/>
    <mergeCell ref="A170:A174"/>
    <mergeCell ref="C170:C174"/>
    <mergeCell ref="D170:D174"/>
    <mergeCell ref="E170:E174"/>
    <mergeCell ref="A176:A180"/>
    <mergeCell ref="C176:C180"/>
    <mergeCell ref="D176:D180"/>
    <mergeCell ref="E176:E180"/>
    <mergeCell ref="A181:A185"/>
    <mergeCell ref="C181:C185"/>
    <mergeCell ref="D181:D185"/>
    <mergeCell ref="E181:E185"/>
    <mergeCell ref="D186:D190"/>
    <mergeCell ref="A191:A195"/>
    <mergeCell ref="C191:C195"/>
    <mergeCell ref="D191:D195"/>
    <mergeCell ref="E191:E195"/>
    <mergeCell ref="A206:A210"/>
    <mergeCell ref="C206:C210"/>
    <mergeCell ref="D206:D210"/>
    <mergeCell ref="E206:E210"/>
    <mergeCell ref="A211:A213"/>
    <mergeCell ref="C211:C213"/>
    <mergeCell ref="D211:D213"/>
    <mergeCell ref="E211:E213"/>
    <mergeCell ref="D196:D199"/>
    <mergeCell ref="A197:A199"/>
    <mergeCell ref="C197:C199"/>
    <mergeCell ref="E197:E199"/>
    <mergeCell ref="A200:A204"/>
    <mergeCell ref="C200:C203"/>
    <mergeCell ref="D200:D204"/>
    <mergeCell ref="E200:E204"/>
    <mergeCell ref="A216:A218"/>
    <mergeCell ref="C216:C218"/>
    <mergeCell ref="D216:D218"/>
    <mergeCell ref="E216:E218"/>
    <mergeCell ref="D219:D220"/>
    <mergeCell ref="A221:A223"/>
    <mergeCell ref="C221:C223"/>
    <mergeCell ref="D221:D223"/>
    <mergeCell ref="E221:E223"/>
    <mergeCell ref="D231:D234"/>
    <mergeCell ref="A232:A234"/>
    <mergeCell ref="C232:C234"/>
    <mergeCell ref="E232:E234"/>
    <mergeCell ref="A236:A239"/>
    <mergeCell ref="C236:C239"/>
    <mergeCell ref="D236:D239"/>
    <mergeCell ref="E236:E239"/>
    <mergeCell ref="A225:A227"/>
    <mergeCell ref="C225:C227"/>
    <mergeCell ref="D225:D227"/>
    <mergeCell ref="E225:E227"/>
    <mergeCell ref="A228:A230"/>
    <mergeCell ref="C228:C230"/>
    <mergeCell ref="D228:D230"/>
    <mergeCell ref="E228:E230"/>
    <mergeCell ref="C253:C257"/>
    <mergeCell ref="D253:D257"/>
    <mergeCell ref="E253:E257"/>
    <mergeCell ref="D240:D241"/>
    <mergeCell ref="C242:C245"/>
    <mergeCell ref="D242:D245"/>
    <mergeCell ref="E242:E245"/>
    <mergeCell ref="A246:A248"/>
    <mergeCell ref="C246:C248"/>
    <mergeCell ref="D246:D248"/>
    <mergeCell ref="E246:E248"/>
    <mergeCell ref="K274:K277"/>
    <mergeCell ref="A258:A260"/>
    <mergeCell ref="C258:C260"/>
    <mergeCell ref="D258:D260"/>
    <mergeCell ref="E258:E260"/>
    <mergeCell ref="D261:D263"/>
    <mergeCell ref="A265:A267"/>
    <mergeCell ref="C265:C267"/>
    <mergeCell ref="D265:D267"/>
    <mergeCell ref="E265:E267"/>
    <mergeCell ref="A9:G9"/>
    <mergeCell ref="A10:G10"/>
    <mergeCell ref="A289:A293"/>
    <mergeCell ref="C289:C293"/>
    <mergeCell ref="D289:D294"/>
    <mergeCell ref="E289:E293"/>
    <mergeCell ref="A279:A282"/>
    <mergeCell ref="C279:C282"/>
    <mergeCell ref="D279:D282"/>
    <mergeCell ref="E279:E282"/>
    <mergeCell ref="A283:A285"/>
    <mergeCell ref="C283:C285"/>
    <mergeCell ref="D283:D285"/>
    <mergeCell ref="E283:E285"/>
    <mergeCell ref="D268:D269"/>
    <mergeCell ref="A273:A277"/>
    <mergeCell ref="C273:C277"/>
    <mergeCell ref="D273:D277"/>
    <mergeCell ref="E273:E277"/>
    <mergeCell ref="D249:D252"/>
    <mergeCell ref="A250:A252"/>
    <mergeCell ref="C250:C252"/>
    <mergeCell ref="E250:E252"/>
    <mergeCell ref="A253:A2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2020-06-22T13:05:13Z</cp:lastPrinted>
  <dcterms:created xsi:type="dcterms:W3CDTF">2014-01-25T07:34:59Z</dcterms:created>
  <dcterms:modified xsi:type="dcterms:W3CDTF">2020-06-24T18:06:04Z</dcterms:modified>
  <cp:category/>
  <cp:version/>
  <cp:contentType/>
  <cp:contentStatus/>
</cp:coreProperties>
</file>