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umtcson\240909\"/>
    </mc:Choice>
  </mc:AlternateContent>
  <xr:revisionPtr revIDLastSave="0" documentId="8_{59664C19-5313-41FB-B5B5-0081D923B947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Лист3" sheetId="3" state="hidden" r:id="rId1"/>
    <sheet name="Лист4" sheetId="4" state="hidden" r:id="rId2"/>
    <sheet name="прейскурант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0" i="15" l="1"/>
  <c r="J289" i="15"/>
  <c r="J291" i="15" s="1"/>
  <c r="J292" i="15" s="1"/>
  <c r="J296" i="15" s="1"/>
  <c r="J297" i="15" s="1"/>
  <c r="J298" i="15" s="1"/>
  <c r="J299" i="15" s="1"/>
  <c r="J300" i="15" s="1"/>
  <c r="J301" i="15" s="1"/>
  <c r="J302" i="15" s="1"/>
  <c r="J306" i="15" s="1"/>
  <c r="J307" i="15" s="1"/>
  <c r="J308" i="15" s="1"/>
  <c r="J311" i="15" s="1"/>
  <c r="J312" i="15" s="1"/>
  <c r="J315" i="15" s="1"/>
  <c r="J316" i="15" s="1"/>
  <c r="J317" i="15" s="1"/>
  <c r="J320" i="15" s="1"/>
  <c r="J321" i="15" s="1"/>
  <c r="D290" i="15"/>
  <c r="D296" i="15" s="1"/>
  <c r="G321" i="15"/>
  <c r="H321" i="15" s="1"/>
  <c r="G315" i="15"/>
  <c r="G314" i="15"/>
  <c r="G313" i="15"/>
  <c r="H313" i="15" s="1"/>
  <c r="G306" i="15"/>
  <c r="E316" i="15"/>
  <c r="E317" i="15" s="1"/>
  <c r="E320" i="15" s="1"/>
  <c r="G320" i="15" s="1"/>
  <c r="G307" i="15"/>
  <c r="G288" i="15"/>
  <c r="H288" i="15" s="1"/>
  <c r="G289" i="15"/>
  <c r="E308" i="15" l="1"/>
  <c r="E311" i="15" s="1"/>
  <c r="G311" i="15" s="1"/>
  <c r="G316" i="15"/>
  <c r="H316" i="15" s="1"/>
  <c r="I316" i="15" s="1"/>
  <c r="H306" i="15"/>
  <c r="I306" i="15" s="1"/>
  <c r="H311" i="15"/>
  <c r="I311" i="15" s="1"/>
  <c r="H314" i="15"/>
  <c r="I314" i="15" s="1"/>
  <c r="I321" i="15"/>
  <c r="G319" i="15"/>
  <c r="H307" i="15"/>
  <c r="I307" i="15" s="1"/>
  <c r="H315" i="15"/>
  <c r="I315" i="15" s="1"/>
  <c r="H320" i="15"/>
  <c r="I320" i="15" s="1"/>
  <c r="G309" i="15"/>
  <c r="G310" i="15"/>
  <c r="G318" i="15"/>
  <c r="H289" i="15"/>
  <c r="I289" i="15" s="1"/>
  <c r="I288" i="15"/>
  <c r="D297" i="15"/>
  <c r="D298" i="15" s="1"/>
  <c r="D299" i="15" s="1"/>
  <c r="D300" i="15" s="1"/>
  <c r="D301" i="15" s="1"/>
  <c r="D302" i="15" s="1"/>
  <c r="D306" i="15" s="1"/>
  <c r="D307" i="15" s="1"/>
  <c r="D308" i="15" s="1"/>
  <c r="D311" i="15" s="1"/>
  <c r="D312" i="15" s="1"/>
  <c r="D315" i="15" s="1"/>
  <c r="D316" i="15" s="1"/>
  <c r="D317" i="15" s="1"/>
  <c r="D320" i="15" s="1"/>
  <c r="D321" i="15" s="1"/>
  <c r="I159" i="15"/>
  <c r="I158" i="15"/>
  <c r="J73" i="15"/>
  <c r="H73" i="15"/>
  <c r="I73" i="15" s="1"/>
  <c r="H72" i="15"/>
  <c r="I72" i="15" s="1"/>
  <c r="H70" i="15"/>
  <c r="I70" i="15" s="1"/>
  <c r="H69" i="15"/>
  <c r="I69" i="15" s="1"/>
  <c r="H67" i="15"/>
  <c r="I67" i="15" s="1"/>
  <c r="H66" i="15"/>
  <c r="I66" i="15" s="1"/>
  <c r="H62" i="15"/>
  <c r="I62" i="15" s="1"/>
  <c r="H60" i="15"/>
  <c r="I60" i="15" s="1"/>
  <c r="E50" i="15"/>
  <c r="G50" i="15" s="1"/>
  <c r="H50" i="15" s="1"/>
  <c r="I50" i="15" s="1"/>
  <c r="G46" i="15"/>
  <c r="I46" i="15" s="1"/>
  <c r="E40" i="15"/>
  <c r="E43" i="15" s="1"/>
  <c r="E38" i="15"/>
  <c r="G38" i="15" s="1"/>
  <c r="H38" i="15" s="1"/>
  <c r="I38" i="15" s="1"/>
  <c r="E37" i="15"/>
  <c r="G37" i="15" s="1"/>
  <c r="I37" i="15" s="1"/>
  <c r="E36" i="15"/>
  <c r="G36" i="15" s="1"/>
  <c r="I36" i="15" s="1"/>
  <c r="E35" i="15"/>
  <c r="G35" i="15" s="1"/>
  <c r="I35" i="15" s="1"/>
  <c r="E34" i="15"/>
  <c r="G34" i="15" s="1"/>
  <c r="I34" i="15" s="1"/>
  <c r="G33" i="15"/>
  <c r="I33" i="15" s="1"/>
  <c r="G32" i="15"/>
  <c r="I32" i="15" s="1"/>
  <c r="G31" i="15"/>
  <c r="G30" i="15"/>
  <c r="I30" i="15" s="1"/>
  <c r="G29" i="15"/>
  <c r="I29" i="15" s="1"/>
  <c r="G27" i="15"/>
  <c r="I27" i="15" s="1"/>
  <c r="J24" i="15"/>
  <c r="J27" i="15" s="1"/>
  <c r="G24" i="15"/>
  <c r="H24" i="15" s="1"/>
  <c r="I24" i="15" s="1"/>
  <c r="D24" i="15"/>
  <c r="D27" i="15" s="1"/>
  <c r="D28" i="15" s="1"/>
  <c r="D34" i="15" s="1"/>
  <c r="D35" i="15" s="1"/>
  <c r="D38" i="15" s="1"/>
  <c r="D40" i="15" s="1"/>
  <c r="D43" i="15" s="1"/>
  <c r="J19" i="15"/>
  <c r="G19" i="15"/>
  <c r="H19" i="15" s="1"/>
  <c r="I19" i="15" s="1"/>
  <c r="D19" i="15"/>
  <c r="G18" i="15"/>
  <c r="H18" i="15" s="1"/>
  <c r="I18" i="15" s="1"/>
  <c r="I31" i="15" l="1"/>
  <c r="I313" i="15"/>
  <c r="I318" i="15"/>
  <c r="H309" i="15"/>
  <c r="I309" i="15" s="1"/>
  <c r="I319" i="15"/>
  <c r="H310" i="15"/>
  <c r="I310" i="15" s="1"/>
  <c r="G40" i="15"/>
  <c r="H40" i="15" s="1"/>
  <c r="I40" i="15" s="1"/>
  <c r="J31" i="15"/>
  <c r="J32" i="15" s="1"/>
  <c r="J33" i="15" s="1"/>
  <c r="J34" i="15" s="1"/>
  <c r="J35" i="15" s="1"/>
  <c r="J36" i="15" s="1"/>
  <c r="J37" i="15" s="1"/>
  <c r="J38" i="15" s="1"/>
  <c r="J40" i="15" s="1"/>
  <c r="J43" i="15" s="1"/>
  <c r="J29" i="15"/>
  <c r="J30" i="15"/>
  <c r="D47" i="15"/>
  <c r="D50" i="15" s="1"/>
  <c r="D52" i="15" s="1"/>
  <c r="D56" i="15" s="1"/>
  <c r="D60" i="15" s="1"/>
  <c r="D64" i="15" s="1"/>
  <c r="D68" i="15" s="1"/>
  <c r="D71" i="15" s="1"/>
  <c r="D74" i="15" s="1"/>
  <c r="D75" i="15" s="1"/>
  <c r="D78" i="15" s="1"/>
  <c r="D81" i="15" s="1"/>
  <c r="D83" i="15" s="1"/>
  <c r="D86" i="15" s="1"/>
  <c r="D91" i="15" s="1"/>
  <c r="D97" i="15" s="1"/>
  <c r="D106" i="15" s="1"/>
  <c r="D109" i="15" s="1"/>
  <c r="D113" i="15" s="1"/>
  <c r="D116" i="15" s="1"/>
  <c r="D119" i="15" s="1"/>
  <c r="D124" i="15" s="1"/>
  <c r="D138" i="15" s="1"/>
  <c r="D141" i="15" s="1"/>
  <c r="D144" i="15" s="1"/>
  <c r="D147" i="15" s="1"/>
  <c r="D151" i="15" s="1"/>
  <c r="D153" i="15" s="1"/>
  <c r="D157" i="15" s="1"/>
  <c r="D158" i="15" s="1"/>
  <c r="D159" i="15" s="1"/>
  <c r="D161" i="15" s="1"/>
  <c r="D162" i="15" s="1"/>
  <c r="D167" i="15" s="1"/>
  <c r="D168" i="15" s="1"/>
  <c r="D173" i="15" s="1"/>
  <c r="D46" i="15"/>
  <c r="E47" i="15"/>
  <c r="G47" i="15" s="1"/>
  <c r="H47" i="15" s="1"/>
  <c r="I47" i="15" s="1"/>
  <c r="G43" i="15"/>
  <c r="I43" i="15" s="1"/>
  <c r="E53" i="15"/>
  <c r="D183" i="15" l="1"/>
  <c r="D188" i="15" s="1"/>
  <c r="D189" i="15" s="1"/>
  <c r="D192" i="15" s="1"/>
  <c r="D197" i="15" s="1"/>
  <c r="D198" i="15" s="1"/>
  <c r="D203" i="15" s="1"/>
  <c r="D206" i="15" s="1"/>
  <c r="D207" i="15" s="1"/>
  <c r="D208" i="15" s="1"/>
  <c r="D211" i="15" s="1"/>
  <c r="D212" i="15" s="1"/>
  <c r="D213" i="15" s="1"/>
  <c r="D216" i="15" s="1"/>
  <c r="D217" i="15" s="1"/>
  <c r="D220" i="15" s="1"/>
  <c r="D223" i="15" s="1"/>
  <c r="D227" i="15" s="1"/>
  <c r="D228" i="15" s="1"/>
  <c r="D232" i="15" s="1"/>
  <c r="D233" i="15" s="1"/>
  <c r="D237" i="15" s="1"/>
  <c r="D240" i="15" s="1"/>
  <c r="D241" i="15" s="1"/>
  <c r="D244" i="15" s="1"/>
  <c r="D249" i="15" s="1"/>
  <c r="D178" i="15"/>
  <c r="J48" i="15"/>
  <c r="J50" i="15" s="1"/>
  <c r="J53" i="15" s="1"/>
  <c r="J54" i="15" s="1"/>
  <c r="J55" i="15" s="1"/>
  <c r="J56" i="15" s="1"/>
  <c r="J46" i="15"/>
  <c r="G55" i="15"/>
  <c r="H55" i="15" s="1"/>
  <c r="I55" i="15" s="1"/>
  <c r="G54" i="15"/>
  <c r="H54" i="15" s="1"/>
  <c r="I54" i="15" s="1"/>
  <c r="G53" i="15"/>
  <c r="H53" i="15" s="1"/>
  <c r="I53" i="15" s="1"/>
  <c r="E56" i="15"/>
  <c r="E66" i="15" l="1"/>
  <c r="G56" i="15"/>
  <c r="H56" i="15" s="1"/>
  <c r="I56" i="15" s="1"/>
  <c r="J60" i="15"/>
  <c r="J62" i="15" s="1"/>
  <c r="J65" i="15" s="1"/>
  <c r="J66" i="15" s="1"/>
  <c r="J67" i="15" s="1"/>
  <c r="J69" i="15" s="1"/>
  <c r="J74" i="15"/>
  <c r="D252" i="15"/>
  <c r="D255" i="15"/>
  <c r="D256" i="15" s="1"/>
  <c r="D261" i="15" s="1"/>
  <c r="D262" i="15" s="1"/>
  <c r="D263" i="15" s="1"/>
  <c r="D264" i="15" s="1"/>
  <c r="D269" i="15" s="1"/>
  <c r="D270" i="15" s="1"/>
  <c r="D274" i="15" s="1"/>
  <c r="D277" i="15" s="1"/>
  <c r="D278" i="15" s="1"/>
  <c r="D279" i="15" s="1"/>
  <c r="D280" i="15" s="1"/>
  <c r="D285" i="15" s="1"/>
  <c r="J75" i="15" l="1"/>
  <c r="J78" i="15" s="1"/>
  <c r="J81" i="15" s="1"/>
  <c r="J83" i="15" s="1"/>
  <c r="J84" i="15" s="1"/>
  <c r="J85" i="15" s="1"/>
  <c r="J87" i="15" s="1"/>
  <c r="J88" i="15" s="1"/>
  <c r="J89" i="15" s="1"/>
  <c r="J90" i="15" s="1"/>
  <c r="J92" i="15" s="1"/>
  <c r="J93" i="15" s="1"/>
  <c r="J94" i="15" s="1"/>
  <c r="J95" i="15" s="1"/>
  <c r="J96" i="15" s="1"/>
  <c r="J98" i="15" s="1"/>
  <c r="J99" i="15" s="1"/>
  <c r="J100" i="15" s="1"/>
  <c r="J101" i="15" s="1"/>
  <c r="J102" i="15" s="1"/>
  <c r="J103" i="15" s="1"/>
  <c r="J104" i="15" s="1"/>
  <c r="J105" i="15" s="1"/>
  <c r="J70" i="15"/>
  <c r="J72" i="15" s="1"/>
  <c r="E67" i="15"/>
  <c r="E69" i="15"/>
  <c r="E71" i="15" s="1"/>
  <c r="E72" i="15" s="1"/>
  <c r="E74" i="15" s="1"/>
  <c r="E75" i="15" l="1"/>
  <c r="G74" i="15"/>
  <c r="H74" i="15" s="1"/>
  <c r="I74" i="15" s="1"/>
  <c r="J108" i="15"/>
  <c r="J107" i="15"/>
  <c r="J112" i="15" l="1"/>
  <c r="J114" i="15" s="1"/>
  <c r="J115" i="15" s="1"/>
  <c r="J117" i="15" s="1"/>
  <c r="J118" i="15" s="1"/>
  <c r="J120" i="15" s="1"/>
  <c r="J122" i="15" s="1"/>
  <c r="J123" i="15" s="1"/>
  <c r="J124" i="15" s="1"/>
  <c r="J125" i="15" s="1"/>
  <c r="J126" i="15" s="1"/>
  <c r="J127" i="15" s="1"/>
  <c r="J137" i="15" s="1"/>
  <c r="J111" i="15"/>
  <c r="J110" i="15"/>
  <c r="G75" i="15"/>
  <c r="H75" i="15" s="1"/>
  <c r="I75" i="15" s="1"/>
  <c r="E78" i="15"/>
  <c r="G78" i="15" l="1"/>
  <c r="H78" i="15" s="1"/>
  <c r="I78" i="15" s="1"/>
  <c r="E81" i="15"/>
  <c r="J140" i="15"/>
  <c r="J142" i="15" s="1"/>
  <c r="J143" i="15" s="1"/>
  <c r="J145" i="15" s="1"/>
  <c r="J146" i="15" s="1"/>
  <c r="J139" i="15"/>
  <c r="E83" i="15" l="1"/>
  <c r="G81" i="15"/>
  <c r="H81" i="15" s="1"/>
  <c r="I81" i="15" s="1"/>
  <c r="J148" i="15"/>
  <c r="J149" i="15"/>
  <c r="J151" i="15" s="1"/>
  <c r="J152" i="15" s="1"/>
  <c r="J154" i="15" s="1"/>
  <c r="J155" i="15" s="1"/>
  <c r="J156" i="15" s="1"/>
  <c r="J157" i="15" s="1"/>
  <c r="J158" i="15" s="1"/>
  <c r="J159" i="15" s="1"/>
  <c r="J160" i="15" s="1"/>
  <c r="J161" i="15" s="1"/>
  <c r="J164" i="15" s="1"/>
  <c r="J165" i="15" s="1"/>
  <c r="J166" i="15" s="1"/>
  <c r="J167" i="15" s="1"/>
  <c r="J169" i="15" s="1"/>
  <c r="J170" i="15" s="1"/>
  <c r="J171" i="15" s="1"/>
  <c r="J172" i="15" s="1"/>
  <c r="J175" i="15" l="1"/>
  <c r="J176" i="15"/>
  <c r="J177" i="15" s="1"/>
  <c r="J178" i="15" s="1"/>
  <c r="J179" i="15" s="1"/>
  <c r="J180" i="15" s="1"/>
  <c r="J181" i="15" s="1"/>
  <c r="J182" i="15" s="1"/>
  <c r="J184" i="15" s="1"/>
  <c r="J185" i="15" s="1"/>
  <c r="J186" i="15" s="1"/>
  <c r="J187" i="15" s="1"/>
  <c r="J188" i="15" s="1"/>
  <c r="J189" i="15" s="1"/>
  <c r="J190" i="15" s="1"/>
  <c r="J191" i="15" s="1"/>
  <c r="J193" i="15" s="1"/>
  <c r="J194" i="15" s="1"/>
  <c r="J195" i="15" s="1"/>
  <c r="J196" i="15" s="1"/>
  <c r="J197" i="15" s="1"/>
  <c r="J198" i="15" s="1"/>
  <c r="J199" i="15" s="1"/>
  <c r="J200" i="15" s="1"/>
  <c r="J201" i="15" s="1"/>
  <c r="J202" i="15" s="1"/>
  <c r="J203" i="15" s="1"/>
  <c r="J204" i="15" s="1"/>
  <c r="J205" i="15" s="1"/>
  <c r="J206" i="15" s="1"/>
  <c r="J207" i="15" s="1"/>
  <c r="J208" i="15" s="1"/>
  <c r="J209" i="15" s="1"/>
  <c r="J210" i="15" s="1"/>
  <c r="J211" i="15" s="1"/>
  <c r="J212" i="15" s="1"/>
  <c r="J213" i="15" s="1"/>
  <c r="J214" i="15" s="1"/>
  <c r="J215" i="15" s="1"/>
  <c r="J216" i="15" s="1"/>
  <c r="J218" i="15" s="1"/>
  <c r="J219" i="15" s="1"/>
  <c r="J220" i="15" s="1"/>
  <c r="J221" i="15" s="1"/>
  <c r="J222" i="15" s="1"/>
  <c r="J223" i="15" s="1"/>
  <c r="J225" i="15" s="1"/>
  <c r="J226" i="15" s="1"/>
  <c r="J227" i="15" s="1"/>
  <c r="J228" i="15" s="1"/>
  <c r="J229" i="15" s="1"/>
  <c r="J230" i="15" s="1"/>
  <c r="J231" i="15" s="1"/>
  <c r="J232" i="15" s="1"/>
  <c r="J233" i="15" s="1"/>
  <c r="J234" i="15" s="1"/>
  <c r="J235" i="15" s="1"/>
  <c r="J236" i="15" s="1"/>
  <c r="J237" i="15" s="1"/>
  <c r="J238" i="15" s="1"/>
  <c r="J239" i="15" s="1"/>
  <c r="J240" i="15" s="1"/>
  <c r="J241" i="15" s="1"/>
  <c r="J242" i="15" s="1"/>
  <c r="J243" i="15" s="1"/>
  <c r="J245" i="15" s="1"/>
  <c r="J246" i="15" s="1"/>
  <c r="J247" i="15" s="1"/>
  <c r="J248" i="15" s="1"/>
  <c r="J249" i="15" s="1"/>
  <c r="J250" i="15" s="1"/>
  <c r="J251" i="15" s="1"/>
  <c r="J252" i="15" s="1"/>
  <c r="J253" i="15" s="1"/>
  <c r="J254" i="15" s="1"/>
  <c r="J255" i="15" s="1"/>
  <c r="J257" i="15" s="1"/>
  <c r="J258" i="15" s="1"/>
  <c r="J261" i="15" s="1"/>
  <c r="J262" i="15" s="1"/>
  <c r="J263" i="15" s="1"/>
  <c r="J264" i="15" s="1"/>
  <c r="J265" i="15" s="1"/>
  <c r="J266" i="15" s="1"/>
  <c r="J267" i="15" s="1"/>
  <c r="J268" i="15" s="1"/>
  <c r="J269" i="15" s="1"/>
  <c r="J270" i="15" s="1"/>
  <c r="J271" i="15" s="1"/>
  <c r="J272" i="15" s="1"/>
  <c r="J273" i="15" s="1"/>
  <c r="J274" i="15" s="1"/>
  <c r="J275" i="15" s="1"/>
  <c r="J276" i="15" s="1"/>
  <c r="J277" i="15" s="1"/>
  <c r="J278" i="15" s="1"/>
  <c r="J279" i="15" s="1"/>
  <c r="J281" i="15" s="1"/>
  <c r="J282" i="15" s="1"/>
  <c r="J283" i="15" s="1"/>
  <c r="J284" i="15" s="1"/>
  <c r="J285" i="15" s="1"/>
  <c r="J174" i="15"/>
  <c r="E84" i="15"/>
  <c r="G83" i="15"/>
  <c r="H83" i="15" s="1"/>
  <c r="I83" i="15" s="1"/>
  <c r="E85" i="15" l="1"/>
  <c r="G84" i="15"/>
  <c r="H84" i="15" s="1"/>
  <c r="I84" i="15" s="1"/>
  <c r="G85" i="15" l="1"/>
  <c r="H85" i="15" s="1"/>
  <c r="I85" i="15" s="1"/>
  <c r="E87" i="15"/>
  <c r="G90" i="15" l="1"/>
  <c r="H90" i="15" s="1"/>
  <c r="I90" i="15" s="1"/>
  <c r="G89" i="15"/>
  <c r="H89" i="15" s="1"/>
  <c r="I89" i="15" s="1"/>
  <c r="G88" i="15"/>
  <c r="H88" i="15" s="1"/>
  <c r="I88" i="15" s="1"/>
  <c r="G87" i="15"/>
  <c r="H87" i="15" s="1"/>
  <c r="I87" i="15" s="1"/>
  <c r="E92" i="15"/>
  <c r="E98" i="15" l="1"/>
  <c r="G96" i="15"/>
  <c r="H96" i="15" s="1"/>
  <c r="I96" i="15" s="1"/>
  <c r="G95" i="15"/>
  <c r="H95" i="15" s="1"/>
  <c r="I95" i="15" s="1"/>
  <c r="G94" i="15"/>
  <c r="H94" i="15" s="1"/>
  <c r="I94" i="15" s="1"/>
  <c r="G93" i="15"/>
  <c r="H93" i="15" s="1"/>
  <c r="I93" i="15" s="1"/>
  <c r="G92" i="15"/>
  <c r="H92" i="15" s="1"/>
  <c r="I92" i="15" s="1"/>
  <c r="E105" i="15" l="1"/>
  <c r="G104" i="15"/>
  <c r="H104" i="15" s="1"/>
  <c r="I104" i="15" s="1"/>
  <c r="G103" i="15"/>
  <c r="H103" i="15" s="1"/>
  <c r="I103" i="15" s="1"/>
  <c r="G102" i="15"/>
  <c r="H102" i="15" s="1"/>
  <c r="I102" i="15" s="1"/>
  <c r="G101" i="15"/>
  <c r="H101" i="15" s="1"/>
  <c r="I101" i="15" s="1"/>
  <c r="G100" i="15"/>
  <c r="H100" i="15" s="1"/>
  <c r="I100" i="15" s="1"/>
  <c r="G99" i="15"/>
  <c r="H99" i="15" s="1"/>
  <c r="I99" i="15" s="1"/>
  <c r="G98" i="15"/>
  <c r="H98" i="15" s="1"/>
  <c r="I98" i="15" s="1"/>
  <c r="G105" i="15" l="1"/>
  <c r="H105" i="15" s="1"/>
  <c r="I105" i="15" s="1"/>
  <c r="E107" i="15"/>
  <c r="G75" i="3"/>
  <c r="H75" i="3" s="1"/>
  <c r="I75" i="3" s="1"/>
  <c r="G79" i="3"/>
  <c r="H79" i="3" s="1"/>
  <c r="I79" i="3" s="1"/>
  <c r="G78" i="3"/>
  <c r="H78" i="3" s="1"/>
  <c r="I78" i="3" s="1"/>
  <c r="G77" i="3"/>
  <c r="H77" i="3" s="1"/>
  <c r="I77" i="3" s="1"/>
  <c r="G76" i="3"/>
  <c r="H76" i="3" s="1"/>
  <c r="I76" i="3" s="1"/>
  <c r="G74" i="3"/>
  <c r="H74" i="3" s="1"/>
  <c r="I74" i="3" s="1"/>
  <c r="G73" i="3"/>
  <c r="H73" i="3" s="1"/>
  <c r="I73" i="3" s="1"/>
  <c r="G72" i="3"/>
  <c r="H72" i="3" s="1"/>
  <c r="I72" i="3" s="1"/>
  <c r="G71" i="3"/>
  <c r="H71" i="3" s="1"/>
  <c r="I71" i="3" s="1"/>
  <c r="G68" i="3"/>
  <c r="H68" i="3" s="1"/>
  <c r="I68" i="3" s="1"/>
  <c r="H63" i="3"/>
  <c r="I63" i="3" s="1"/>
  <c r="H58" i="3"/>
  <c r="I58" i="3" s="1"/>
  <c r="H53" i="3"/>
  <c r="I53" i="3" s="1"/>
  <c r="G48" i="3"/>
  <c r="H48" i="3" s="1"/>
  <c r="I48" i="3" s="1"/>
  <c r="G47" i="3"/>
  <c r="G46" i="3"/>
  <c r="G45" i="3"/>
  <c r="G44" i="3"/>
  <c r="G43" i="3"/>
  <c r="G39" i="3"/>
  <c r="H39" i="3" s="1"/>
  <c r="I39" i="3" s="1"/>
  <c r="G34" i="3"/>
  <c r="H34" i="3" s="1"/>
  <c r="I34" i="3" s="1"/>
  <c r="G29" i="3"/>
  <c r="H29" i="3" s="1"/>
  <c r="I29" i="3" s="1"/>
  <c r="G24" i="3"/>
  <c r="H24" i="3" s="1"/>
  <c r="I24" i="3" s="1"/>
  <c r="G19" i="3"/>
  <c r="H19" i="3" s="1"/>
  <c r="I19" i="3" s="1"/>
  <c r="G14" i="3"/>
  <c r="H14" i="3" s="1"/>
  <c r="I14" i="3" s="1"/>
  <c r="G9" i="3"/>
  <c r="H9" i="3" s="1"/>
  <c r="I9" i="3" s="1"/>
  <c r="H4" i="3"/>
  <c r="I4" i="3" s="1"/>
  <c r="G1" i="3"/>
  <c r="H1" i="3" s="1"/>
  <c r="I1" i="3" s="1"/>
  <c r="H38" i="4"/>
  <c r="H37" i="4"/>
  <c r="H36" i="4"/>
  <c r="H35" i="4"/>
  <c r="H39" i="4"/>
  <c r="H29" i="4"/>
  <c r="H20" i="4"/>
  <c r="H16" i="4"/>
  <c r="I16" i="4" s="1"/>
  <c r="H32" i="4"/>
  <c r="H25" i="4"/>
  <c r="G108" i="15" l="1"/>
  <c r="H108" i="15" s="1"/>
  <c r="I108" i="15" s="1"/>
  <c r="G107" i="15"/>
  <c r="H107" i="15" s="1"/>
  <c r="I107" i="15" s="1"/>
  <c r="E110" i="15"/>
  <c r="E112" i="15" l="1"/>
  <c r="G111" i="15"/>
  <c r="H111" i="15" s="1"/>
  <c r="I111" i="15" s="1"/>
  <c r="G110" i="15"/>
  <c r="H110" i="15" s="1"/>
  <c r="I110" i="15" s="1"/>
  <c r="E114" i="15" l="1"/>
  <c r="G112" i="15"/>
  <c r="H112" i="15" s="1"/>
  <c r="I112" i="15" s="1"/>
  <c r="E117" i="15" l="1"/>
  <c r="G115" i="15"/>
  <c r="I115" i="15" s="1"/>
  <c r="G114" i="15"/>
  <c r="I114" i="15" s="1"/>
  <c r="E119" i="15" l="1"/>
  <c r="G118" i="15"/>
  <c r="I118" i="15" s="1"/>
  <c r="G117" i="15"/>
  <c r="I117" i="15" s="1"/>
  <c r="E122" i="15" l="1"/>
  <c r="G120" i="15"/>
  <c r="H120" i="15" s="1"/>
  <c r="I120" i="15" s="1"/>
  <c r="G119" i="15"/>
  <c r="H119" i="15" s="1"/>
  <c r="I119" i="15" s="1"/>
  <c r="E123" i="15" l="1"/>
  <c r="G122" i="15"/>
  <c r="H122" i="15" s="1"/>
  <c r="I122" i="15" s="1"/>
  <c r="G123" i="15" l="1"/>
  <c r="H123" i="15" s="1"/>
  <c r="I123" i="15" s="1"/>
  <c r="E124" i="15"/>
  <c r="E125" i="15" l="1"/>
  <c r="G124" i="15"/>
  <c r="H124" i="15" s="1"/>
  <c r="I124" i="15" s="1"/>
  <c r="E126" i="15" l="1"/>
  <c r="G125" i="15"/>
  <c r="H125" i="15" s="1"/>
  <c r="I125" i="15" s="1"/>
  <c r="E127" i="15" l="1"/>
  <c r="G126" i="15"/>
  <c r="H126" i="15" s="1"/>
  <c r="I126" i="15" s="1"/>
  <c r="E137" i="15" l="1"/>
  <c r="G127" i="15"/>
  <c r="H127" i="15" s="1"/>
  <c r="I127" i="15" s="1"/>
  <c r="E139" i="15" l="1"/>
  <c r="G139" i="15" s="1"/>
  <c r="I139" i="15" s="1"/>
  <c r="G137" i="15"/>
  <c r="I137" i="15" s="1"/>
  <c r="E140" i="15"/>
  <c r="E142" i="15" l="1"/>
  <c r="G140" i="15"/>
  <c r="I140" i="15" s="1"/>
  <c r="E143" i="15" l="1"/>
  <c r="G142" i="15"/>
  <c r="I142" i="15" s="1"/>
  <c r="E145" i="15" l="1"/>
  <c r="G143" i="15"/>
  <c r="I143" i="15" s="1"/>
  <c r="G145" i="15" l="1"/>
  <c r="I145" i="15" s="1"/>
  <c r="E148" i="15"/>
  <c r="G146" i="15"/>
  <c r="I146" i="15" s="1"/>
  <c r="G148" i="15" l="1"/>
  <c r="I148" i="15" s="1"/>
  <c r="E154" i="15"/>
  <c r="G149" i="15"/>
  <c r="I149" i="15" s="1"/>
  <c r="E157" i="15" l="1"/>
  <c r="G156" i="15"/>
  <c r="I156" i="15" s="1"/>
  <c r="G154" i="15"/>
  <c r="I154" i="15" s="1"/>
  <c r="G155" i="15"/>
  <c r="I155" i="15" s="1"/>
  <c r="E151" i="15"/>
  <c r="G151" i="15" l="1"/>
  <c r="I151" i="15" s="1"/>
  <c r="G152" i="15"/>
  <c r="I152" i="15" s="1"/>
  <c r="E158" i="15"/>
  <c r="E159" i="15" s="1"/>
  <c r="E160" i="15" s="1"/>
  <c r="E161" i="15" s="1"/>
  <c r="G157" i="15"/>
  <c r="H157" i="15" s="1"/>
  <c r="I157" i="15" s="1"/>
  <c r="E162" i="15" l="1"/>
  <c r="G161" i="15"/>
  <c r="I161" i="15" s="1"/>
  <c r="G165" i="15" l="1"/>
  <c r="I165" i="15" s="1"/>
  <c r="G163" i="15"/>
  <c r="H163" i="15" s="1"/>
  <c r="I163" i="15" s="1"/>
  <c r="E167" i="15"/>
  <c r="G166" i="15"/>
  <c r="I166" i="15" s="1"/>
  <c r="G164" i="15"/>
  <c r="I164" i="15" s="1"/>
  <c r="E168" i="15" l="1"/>
  <c r="G167" i="15"/>
  <c r="I167" i="15" s="1"/>
  <c r="E173" i="15" l="1"/>
  <c r="G172" i="15"/>
  <c r="I172" i="15" s="1"/>
  <c r="G170" i="15"/>
  <c r="I170" i="15" s="1"/>
  <c r="G171" i="15"/>
  <c r="I171" i="15" s="1"/>
  <c r="G169" i="15"/>
  <c r="I169" i="15" s="1"/>
  <c r="E178" i="15" l="1"/>
  <c r="G177" i="15"/>
  <c r="I177" i="15" s="1"/>
  <c r="G175" i="15"/>
  <c r="I175" i="15" s="1"/>
  <c r="G176" i="15"/>
  <c r="I176" i="15" s="1"/>
  <c r="G174" i="15"/>
  <c r="I174" i="15" s="1"/>
  <c r="E179" i="15" l="1"/>
  <c r="G178" i="15"/>
  <c r="I178" i="15" s="1"/>
  <c r="E180" i="15" l="1"/>
  <c r="G179" i="15"/>
  <c r="I179" i="15" s="1"/>
  <c r="E181" i="15" l="1"/>
  <c r="G180" i="15"/>
  <c r="I180" i="15" s="1"/>
  <c r="E182" i="15" l="1"/>
  <c r="G181" i="15"/>
  <c r="I181" i="15" s="1"/>
  <c r="E183" i="15" l="1"/>
  <c r="G182" i="15"/>
  <c r="I182" i="15" s="1"/>
  <c r="G186" i="15" l="1"/>
  <c r="I186" i="15" s="1"/>
  <c r="G184" i="15"/>
  <c r="I184" i="15" s="1"/>
  <c r="E188" i="15"/>
  <c r="G187" i="15"/>
  <c r="I187" i="15" s="1"/>
  <c r="G185" i="15"/>
  <c r="I185" i="15" s="1"/>
  <c r="E189" i="15" l="1"/>
  <c r="G188" i="15"/>
  <c r="I188" i="15" s="1"/>
  <c r="G190" i="15" l="1"/>
  <c r="I190" i="15" s="1"/>
  <c r="E192" i="15"/>
  <c r="G191" i="15"/>
  <c r="I191" i="15" s="1"/>
  <c r="G195" i="15" l="1"/>
  <c r="I195" i="15" s="1"/>
  <c r="G193" i="15"/>
  <c r="I193" i="15" s="1"/>
  <c r="E197" i="15"/>
  <c r="G196" i="15"/>
  <c r="I196" i="15" s="1"/>
  <c r="G194" i="15"/>
  <c r="I194" i="15" s="1"/>
  <c r="E198" i="15" l="1"/>
  <c r="G197" i="15"/>
  <c r="I197" i="15" s="1"/>
  <c r="G201" i="15" l="1"/>
  <c r="I201" i="15" s="1"/>
  <c r="G199" i="15"/>
  <c r="I199" i="15" s="1"/>
  <c r="E203" i="15"/>
  <c r="G202" i="15"/>
  <c r="I202" i="15" s="1"/>
  <c r="G200" i="15"/>
  <c r="I200" i="15" s="1"/>
  <c r="E206" i="15" l="1"/>
  <c r="G205" i="15"/>
  <c r="H205" i="15" s="1"/>
  <c r="I205" i="15" s="1"/>
  <c r="G204" i="15"/>
  <c r="H204" i="15" s="1"/>
  <c r="I204" i="15" s="1"/>
  <c r="E207" i="15" l="1"/>
  <c r="G206" i="15"/>
  <c r="H206" i="15" s="1"/>
  <c r="I206" i="15" s="1"/>
  <c r="E208" i="15" l="1"/>
  <c r="G207" i="15"/>
  <c r="I207" i="15" s="1"/>
  <c r="E211" i="15" l="1"/>
  <c r="G210" i="15"/>
  <c r="I210" i="15" s="1"/>
  <c r="G209" i="15"/>
  <c r="I209" i="15" s="1"/>
  <c r="E212" i="15" l="1"/>
  <c r="G211" i="15"/>
  <c r="I211" i="15" s="1"/>
  <c r="E213" i="15" l="1"/>
  <c r="G212" i="15"/>
  <c r="I212" i="15" s="1"/>
  <c r="G214" i="15" l="1"/>
  <c r="I214" i="15" s="1"/>
  <c r="E216" i="15"/>
  <c r="G215" i="15"/>
  <c r="I215" i="15" s="1"/>
  <c r="G216" i="15" l="1"/>
  <c r="I216" i="15" s="1"/>
  <c r="E217" i="15"/>
  <c r="G219" i="15" l="1"/>
  <c r="I219" i="15" s="1"/>
  <c r="G218" i="15"/>
  <c r="I218" i="15" s="1"/>
  <c r="E220" i="15"/>
  <c r="E223" i="15" l="1"/>
  <c r="G222" i="15"/>
  <c r="I222" i="15" s="1"/>
  <c r="G221" i="15"/>
  <c r="I221" i="15" s="1"/>
  <c r="E224" i="15" l="1"/>
  <c r="G223" i="15"/>
  <c r="I223" i="15" s="1"/>
  <c r="G226" i="15" l="1"/>
  <c r="I226" i="15" s="1"/>
  <c r="G225" i="15"/>
  <c r="I225" i="15" s="1"/>
  <c r="E227" i="15"/>
  <c r="G227" i="15" l="1"/>
  <c r="I227" i="15" s="1"/>
  <c r="E228" i="15"/>
  <c r="G230" i="15" l="1"/>
  <c r="I230" i="15" s="1"/>
  <c r="E232" i="15"/>
  <c r="G231" i="15"/>
  <c r="I231" i="15" s="1"/>
  <c r="G229" i="15"/>
  <c r="I229" i="15" s="1"/>
  <c r="E233" i="15" l="1"/>
  <c r="G232" i="15"/>
  <c r="I232" i="15" s="1"/>
  <c r="E237" i="15" l="1"/>
  <c r="G236" i="15"/>
  <c r="I236" i="15" s="1"/>
  <c r="G234" i="15"/>
  <c r="I234" i="15" s="1"/>
  <c r="G235" i="15"/>
  <c r="I235" i="15" s="1"/>
  <c r="G239" i="15" l="1"/>
  <c r="H239" i="15" s="1"/>
  <c r="I239" i="15" s="1"/>
  <c r="G238" i="15"/>
  <c r="H238" i="15" s="1"/>
  <c r="I238" i="15" s="1"/>
  <c r="E240" i="15"/>
  <c r="G240" i="15" l="1"/>
  <c r="H240" i="15" s="1"/>
  <c r="I240" i="15" s="1"/>
  <c r="E241" i="15"/>
  <c r="E244" i="15" l="1"/>
  <c r="G243" i="15"/>
  <c r="I243" i="15" s="1"/>
  <c r="G242" i="15"/>
  <c r="I242" i="15" s="1"/>
  <c r="E249" i="15" l="1"/>
  <c r="G248" i="15"/>
  <c r="I248" i="15" s="1"/>
  <c r="G246" i="15"/>
  <c r="I246" i="15" s="1"/>
  <c r="G247" i="15"/>
  <c r="I247" i="15" s="1"/>
  <c r="G245" i="15"/>
  <c r="I245" i="15" s="1"/>
  <c r="G250" i="15" l="1"/>
  <c r="I250" i="15" s="1"/>
  <c r="E252" i="15"/>
  <c r="G251" i="15"/>
  <c r="I251" i="15" s="1"/>
  <c r="G252" i="15" l="1"/>
  <c r="I252" i="15" s="1"/>
  <c r="E253" i="15"/>
  <c r="G253" i="15" l="1"/>
  <c r="I253" i="15" s="1"/>
  <c r="E254" i="15"/>
  <c r="E255" i="15" l="1"/>
  <c r="G254" i="15"/>
  <c r="I254" i="15" s="1"/>
  <c r="E256" i="15" l="1"/>
  <c r="G255" i="15"/>
  <c r="I255" i="15" s="1"/>
  <c r="G257" i="15" l="1"/>
  <c r="I257" i="15" s="1"/>
  <c r="E261" i="15"/>
  <c r="G258" i="15"/>
  <c r="I258" i="15" s="1"/>
  <c r="G261" i="15" l="1"/>
  <c r="H261" i="15" s="1"/>
  <c r="I261" i="15" s="1"/>
  <c r="E262" i="15"/>
  <c r="G262" i="15" l="1"/>
  <c r="H262" i="15" s="1"/>
  <c r="I262" i="15" s="1"/>
  <c r="E263" i="15"/>
  <c r="G263" i="15" l="1"/>
  <c r="H263" i="15" s="1"/>
  <c r="I263" i="15" s="1"/>
  <c r="E264" i="15"/>
  <c r="E269" i="15" l="1"/>
  <c r="G268" i="15"/>
  <c r="H268" i="15" s="1"/>
  <c r="I268" i="15" s="1"/>
  <c r="G267" i="15"/>
  <c r="H267" i="15" s="1"/>
  <c r="I267" i="15" s="1"/>
  <c r="G266" i="15"/>
  <c r="H266" i="15" s="1"/>
  <c r="I266" i="15" s="1"/>
  <c r="G265" i="15"/>
  <c r="H265" i="15" s="1"/>
  <c r="I265" i="15" s="1"/>
  <c r="E270" i="15" l="1"/>
  <c r="G269" i="15"/>
  <c r="H269" i="15" s="1"/>
  <c r="I269" i="15" s="1"/>
  <c r="G273" i="15" l="1"/>
  <c r="H273" i="15" s="1"/>
  <c r="I273" i="15" s="1"/>
  <c r="G272" i="15"/>
  <c r="H272" i="15" s="1"/>
  <c r="I272" i="15" s="1"/>
  <c r="G271" i="15"/>
  <c r="H271" i="15" s="1"/>
  <c r="I271" i="15" s="1"/>
  <c r="E274" i="15"/>
  <c r="E277" i="15" l="1"/>
  <c r="G276" i="15"/>
  <c r="H276" i="15" s="1"/>
  <c r="I276" i="15" s="1"/>
  <c r="G275" i="15"/>
  <c r="H275" i="15" s="1"/>
  <c r="I275" i="15" s="1"/>
  <c r="E278" i="15" l="1"/>
  <c r="G277" i="15"/>
  <c r="H277" i="15" s="1"/>
  <c r="I277" i="15" s="1"/>
  <c r="E279" i="15" l="1"/>
  <c r="G278" i="15"/>
  <c r="H278" i="15" s="1"/>
  <c r="I278" i="15" s="1"/>
  <c r="E280" i="15" l="1"/>
  <c r="G279" i="15"/>
  <c r="H279" i="15" s="1"/>
  <c r="I279" i="15" s="1"/>
  <c r="E285" i="15" l="1"/>
  <c r="G284" i="15"/>
  <c r="H284" i="15" s="1"/>
  <c r="I284" i="15" s="1"/>
  <c r="G283" i="15"/>
  <c r="H283" i="15" s="1"/>
  <c r="I283" i="15" s="1"/>
  <c r="G282" i="15"/>
  <c r="H282" i="15" s="1"/>
  <c r="I282" i="15" s="1"/>
  <c r="G281" i="15"/>
  <c r="H281" i="15" s="1"/>
  <c r="I281" i="15" s="1"/>
  <c r="E290" i="15" l="1"/>
  <c r="G285" i="15"/>
  <c r="H285" i="15" s="1"/>
  <c r="I285" i="15" s="1"/>
  <c r="E293" i="15"/>
  <c r="G295" i="15" s="1"/>
  <c r="G291" i="15"/>
  <c r="H291" i="15" s="1"/>
  <c r="E296" i="15"/>
  <c r="G292" i="15"/>
  <c r="G294" i="15" l="1"/>
  <c r="G296" i="15"/>
  <c r="H296" i="15" s="1"/>
  <c r="I296" i="15" s="1"/>
  <c r="E297" i="15"/>
  <c r="H295" i="15"/>
  <c r="I295" i="15" s="1"/>
  <c r="H294" i="15"/>
  <c r="I294" i="15" s="1"/>
  <c r="I291" i="15"/>
  <c r="H292" i="15"/>
  <c r="I292" i="15" s="1"/>
  <c r="G297" i="15" l="1"/>
  <c r="E298" i="15"/>
  <c r="G298" i="15" l="1"/>
  <c r="I298" i="15" s="1"/>
  <c r="E299" i="15"/>
  <c r="H297" i="15"/>
  <c r="I297" i="15" s="1"/>
  <c r="G299" i="15" l="1"/>
  <c r="I299" i="15" s="1"/>
  <c r="E300" i="15"/>
  <c r="G300" i="15" l="1"/>
  <c r="I300" i="15" s="1"/>
  <c r="E301" i="15"/>
  <c r="G301" i="15" l="1"/>
  <c r="I301" i="15" s="1"/>
  <c r="E302" i="15"/>
  <c r="G305" i="15" l="1"/>
  <c r="G303" i="15"/>
  <c r="G304" i="15"/>
  <c r="H303" i="15" l="1"/>
  <c r="I303" i="15" s="1"/>
  <c r="H304" i="15"/>
  <c r="I304" i="15" s="1"/>
  <c r="H305" i="15"/>
  <c r="I305" i="15"/>
</calcChain>
</file>

<file path=xl/sharedStrings.xml><?xml version="1.0" encoding="utf-8"?>
<sst xmlns="http://schemas.openxmlformats.org/spreadsheetml/2006/main" count="602" uniqueCount="393">
  <si>
    <t>N</t>
  </si>
  <si>
    <t>п/п</t>
  </si>
  <si>
    <t>Наименование</t>
  </si>
  <si>
    <t>Един.</t>
  </si>
  <si>
    <t>Основание (документ об утверждении)</t>
  </si>
  <si>
    <t>Тариф за ед. измерения без НДС, руб.</t>
  </si>
  <si>
    <t>НДС (20%)</t>
  </si>
  <si>
    <t xml:space="preserve">Тариф за ед. измер. </t>
  </si>
  <si>
    <t>с НДС, руб.</t>
  </si>
  <si>
    <t>Дата введения</t>
  </si>
  <si>
    <t>1 кг.</t>
  </si>
  <si>
    <t>100м.</t>
  </si>
  <si>
    <t>100 кг.</t>
  </si>
  <si>
    <t>Услуги автотранспорта</t>
  </si>
  <si>
    <t>(без стоимости ГСМ)</t>
  </si>
  <si>
    <t>1 час.</t>
  </si>
  <si>
    <t>100м.кв.</t>
  </si>
  <si>
    <t>Колка дров топором</t>
  </si>
  <si>
    <t>вручную</t>
  </si>
  <si>
    <t>1скл.м.</t>
  </si>
  <si>
    <t>Укладка дров в штабель с подноской до 10м.</t>
  </si>
  <si>
    <t>Укладка дров в штабель с подноской свыше 20м.</t>
  </si>
  <si>
    <t>Выкопка картофеля</t>
  </si>
  <si>
    <t>лопатой с отноской на расстояние до 20 м.</t>
  </si>
  <si>
    <t>100кг.</t>
  </si>
  <si>
    <t>Выкопка картофеля из рядов после подпашки</t>
  </si>
  <si>
    <t>Переноска картофеля в корзинах,ведрах на расстояние до 15м.</t>
  </si>
  <si>
    <t>Переноска картофеля в корзинах, ведрах на расстояние  15,1-30м.</t>
  </si>
  <si>
    <t>Уборка      моркови</t>
  </si>
  <si>
    <t xml:space="preserve">           свеклы</t>
  </si>
  <si>
    <t xml:space="preserve">           капусты</t>
  </si>
  <si>
    <t xml:space="preserve">           лука</t>
  </si>
  <si>
    <t xml:space="preserve">          чеснока</t>
  </si>
  <si>
    <t>Скашивание ботвы косой</t>
  </si>
  <si>
    <t>Глажение белья утюгом Витязь 605</t>
  </si>
  <si>
    <t xml:space="preserve"> 1 кг.</t>
  </si>
  <si>
    <t>Стирка белья в СМА 50 С101-000  Атлант</t>
  </si>
  <si>
    <t>С кипячением</t>
  </si>
  <si>
    <t>1 загрузка до 5 кг.</t>
  </si>
  <si>
    <t>Развешивание белья после стирки с последующим снятием и растряска белья вручную</t>
  </si>
  <si>
    <t>Плановая калькуляция от 31.01.14г</t>
  </si>
  <si>
    <t>16750         13800         2350          6850           6850</t>
  </si>
  <si>
    <t>100400              82700               14150            41050              41050</t>
  </si>
  <si>
    <t>1кг.</t>
  </si>
  <si>
    <t>Экономист</t>
  </si>
  <si>
    <t>М.И.Лазуко</t>
  </si>
  <si>
    <t>измерения</t>
  </si>
  <si>
    <t>продукции</t>
  </si>
  <si>
    <t>1шт.</t>
  </si>
  <si>
    <t>Плановая калькуляция от 31.03.15г.</t>
  </si>
  <si>
    <t>Короб из лозы размер 80*50см.</t>
  </si>
  <si>
    <t>Фруктовница из лозы  размер 30*20см.</t>
  </si>
  <si>
    <t>Корзина круглая из лозы размер 30*30см.</t>
  </si>
  <si>
    <t>Корзина  из лозы формы Ладья размером 30*20 см.</t>
  </si>
  <si>
    <t>Топиарии (Деревья)</t>
  </si>
  <si>
    <t>Цветы из соломки на ножке из лозы</t>
  </si>
  <si>
    <t>Шишка из соломки на ножке из лозы</t>
  </si>
  <si>
    <t>ЦЕНЫ</t>
  </si>
  <si>
    <t>Ваза напольная из лозы</t>
  </si>
  <si>
    <t>Набор подарочный(чашка с блюдцем)</t>
  </si>
  <si>
    <r>
      <t xml:space="preserve"> </t>
    </r>
    <r>
      <rPr>
        <sz val="26"/>
        <color theme="1"/>
        <rFont val="Courier New"/>
        <family val="3"/>
        <charset val="204"/>
      </rPr>
      <t xml:space="preserve">                        </t>
    </r>
  </si>
  <si>
    <t>Полив огорода из шланга</t>
  </si>
  <si>
    <t>Полив огорода из лейки</t>
  </si>
  <si>
    <t>Прополка растений овощных культур с рыхлением почвы</t>
  </si>
  <si>
    <t>Прополка с рыхлением  и окучиванием картофеля без междурядной обработки</t>
  </si>
  <si>
    <t xml:space="preserve">Механизированный обкос трав </t>
  </si>
  <si>
    <t>мотокосой   Stihl FS 250</t>
  </si>
  <si>
    <t>Посадка в лунки  или борозды луковичных и клубневых растений</t>
  </si>
  <si>
    <t>100шт.</t>
  </si>
  <si>
    <t>Посадка рассады овощных культур</t>
  </si>
  <si>
    <t>Плановая калькуляция от 30.04.15г</t>
  </si>
  <si>
    <t>Плановая калькуляция от 30.04.16г</t>
  </si>
  <si>
    <t>Посев семян овощных культур</t>
  </si>
  <si>
    <t>100п.м.</t>
  </si>
  <si>
    <t>Посадка рассады томатов</t>
  </si>
  <si>
    <t>Посадка картофеля под лопату</t>
  </si>
  <si>
    <t>Переноска картофеля в корзинах, ведрах на расстояние   до 30м.</t>
  </si>
  <si>
    <t>10кг.</t>
  </si>
  <si>
    <t>томатов</t>
  </si>
  <si>
    <t>огурцов</t>
  </si>
  <si>
    <t xml:space="preserve">Услуги по переноске торфяного брикета,  угля и их складированию </t>
  </si>
  <si>
    <t>Услуги по косьбе трав вручную на склонах и канавах</t>
  </si>
  <si>
    <t xml:space="preserve">Услуги по переборке картофеля с сортировкой </t>
  </si>
  <si>
    <t>10 кг.</t>
  </si>
  <si>
    <t>Прополка с рыхлением  и окучиванием овощных культур</t>
  </si>
  <si>
    <t>Услуги по поливке огорода из шланга</t>
  </si>
  <si>
    <t>Услуги по поливке огорода из лейки</t>
  </si>
  <si>
    <t xml:space="preserve"> с кипячением</t>
  </si>
  <si>
    <t xml:space="preserve">Колка дров топором </t>
  </si>
  <si>
    <t xml:space="preserve">Скашивание ботвы косой </t>
  </si>
  <si>
    <t>Разовая очистка придомовой территории от снега после сильного снегопада</t>
  </si>
  <si>
    <t>Оказание помощи в топке бани с подноской топлива в весенне-летний период</t>
  </si>
  <si>
    <t>1 услуга</t>
  </si>
  <si>
    <t>Оказание помощи в топке бани с подноской топлива в осенне-зимний период</t>
  </si>
  <si>
    <t>Квашение капусты</t>
  </si>
  <si>
    <t>вишни</t>
  </si>
  <si>
    <t>сливы</t>
  </si>
  <si>
    <t>Уход за местами захоронения</t>
  </si>
  <si>
    <t>1 участок захоронения</t>
  </si>
  <si>
    <t>Доставка овощей из хранилища пешком до 50м.</t>
  </si>
  <si>
    <t>Емкость весом до 7 кг.</t>
  </si>
  <si>
    <t>на тележке до 200 м.</t>
  </si>
  <si>
    <t>на тележке  свыше 200 м.</t>
  </si>
  <si>
    <t>Мытье пола влажная протирка</t>
  </si>
  <si>
    <t>10м.кв.</t>
  </si>
  <si>
    <t xml:space="preserve">Мытье </t>
  </si>
  <si>
    <t>Мытье  при разовой уборке сильнозагрязненного пола</t>
  </si>
  <si>
    <t>с очисткой</t>
  </si>
  <si>
    <t>Устройство гряд</t>
  </si>
  <si>
    <t>яблоки</t>
  </si>
  <si>
    <t>крыжовника,облепихи</t>
  </si>
  <si>
    <t>смородины</t>
  </si>
  <si>
    <t>яблок,груш</t>
  </si>
  <si>
    <t>на склонах и в канавах</t>
  </si>
  <si>
    <t>Подметание пола</t>
  </si>
  <si>
    <t>1 м.кв</t>
  </si>
  <si>
    <t>пылесосом</t>
  </si>
  <si>
    <t>Мытье оконных стекол и оконных переплетов,протирание подоконников,очистка оконных рам от бумаги(проклейка оконных рам бумагой)</t>
  </si>
  <si>
    <t>мытье сильнозагрязненных легкодоступных окон с утеплением и проклейкой оконных рам</t>
  </si>
  <si>
    <t>мытье сильнозагрязненных труднодоступных окон с утеплением и проклейкой оконных рам</t>
  </si>
  <si>
    <t>разовая чистка сильнозагрязненной раковины</t>
  </si>
  <si>
    <t>разовая чистка сильнозагрязненной ванны</t>
  </si>
  <si>
    <t>Чистка газовой (электрической) плиты</t>
  </si>
  <si>
    <t>периодическая чистка плиты</t>
  </si>
  <si>
    <t>1 плита</t>
  </si>
  <si>
    <t>разовая чистка сильнозагрязненной плиты</t>
  </si>
  <si>
    <t>Очистка придомовых дорожек от снега в зимний период (для проживающих в домах усадебного типа)</t>
  </si>
  <si>
    <t>подметание свежевыпавшего снега</t>
  </si>
  <si>
    <t>10 пог.м.</t>
  </si>
  <si>
    <t>сдвигание свежевыпавшего снега с дорожек</t>
  </si>
  <si>
    <t>Уборка придомовой территории с 1 апреля по 31 октября</t>
  </si>
  <si>
    <t>весна</t>
  </si>
  <si>
    <t>лето</t>
  </si>
  <si>
    <t>осень</t>
  </si>
  <si>
    <t xml:space="preserve">         </t>
  </si>
  <si>
    <t>Приложение 1</t>
  </si>
  <si>
    <t>УТВЕРЖДЕНО</t>
  </si>
  <si>
    <t xml:space="preserve">Приказ директора ТЦСОН </t>
  </si>
  <si>
    <t>Шумилинского района</t>
  </si>
  <si>
    <t>N п/п</t>
  </si>
  <si>
    <t>Наименование услуги</t>
  </si>
  <si>
    <t>№ нормы</t>
  </si>
  <si>
    <t>Тариф за единицу  измерения без НДС, руб.</t>
  </si>
  <si>
    <t>Норма времени по перечню   чел-час</t>
  </si>
  <si>
    <t>Единица измерения</t>
  </si>
  <si>
    <t>1 скл.м.</t>
  </si>
  <si>
    <t xml:space="preserve">Укладка дров                                                                                                                                                                                      до 10 м.                                                                                                                      </t>
  </si>
  <si>
    <t>Укладка дров до 20 м.</t>
  </si>
  <si>
    <t>вручную до 50 м.</t>
  </si>
  <si>
    <t xml:space="preserve">Доставка воды(для проживающих в жилых помещениях без центрального водостабжения)    </t>
  </si>
  <si>
    <t>1емкость до 10 л.</t>
  </si>
  <si>
    <t>вручную до 200 м.</t>
  </si>
  <si>
    <t>свыше 200 м.</t>
  </si>
  <si>
    <t>емкость до 20 л.</t>
  </si>
  <si>
    <t>ёмкость весом до 7 кг.</t>
  </si>
  <si>
    <t>Доставка топлива из хранилища пешком до 50 м.</t>
  </si>
  <si>
    <t>10 м.кв.</t>
  </si>
  <si>
    <t>дверь</t>
  </si>
  <si>
    <t>подоконник</t>
  </si>
  <si>
    <t>потолок</t>
  </si>
  <si>
    <t xml:space="preserve">Мытье с помощью моющих средств   </t>
  </si>
  <si>
    <t>1 м.кв.</t>
  </si>
  <si>
    <t>на ровных участках</t>
  </si>
  <si>
    <t>100 м.кв.</t>
  </si>
  <si>
    <t>Копание картофеля  лопатой с отноской на расстояние до 20 м.</t>
  </si>
  <si>
    <t>ягоды</t>
  </si>
  <si>
    <t xml:space="preserve">Консервирование ягод и фруктов(компоты )в банки стеклянные   </t>
  </si>
  <si>
    <t>5 кг.</t>
  </si>
  <si>
    <t>свеклы</t>
  </si>
  <si>
    <t xml:space="preserve">Уборка    </t>
  </si>
  <si>
    <t>моркови</t>
  </si>
  <si>
    <t>капусты</t>
  </si>
  <si>
    <t>лука</t>
  </si>
  <si>
    <t>чеснока</t>
  </si>
  <si>
    <t>до 15 см</t>
  </si>
  <si>
    <t>15-20см.</t>
  </si>
  <si>
    <t>Вскапывание почвы вручную на глубину:</t>
  </si>
  <si>
    <t>без очистки</t>
  </si>
  <si>
    <t xml:space="preserve">Разравнивание вскопанной почвы </t>
  </si>
  <si>
    <t>без кипячения</t>
  </si>
  <si>
    <t>Услуги по регулярной стирке,сушке,глажению постельного белья,одежды на дому у заказчика при отсутствии централизованного водоснабжения</t>
  </si>
  <si>
    <t>100 шт.</t>
  </si>
  <si>
    <t>100  шт.</t>
  </si>
  <si>
    <t>100  п.м.</t>
  </si>
  <si>
    <t xml:space="preserve">Чистка прикроватных ковриков и дорожек </t>
  </si>
  <si>
    <t>Чистка ванны,умывальника          (раковины)</t>
  </si>
  <si>
    <t>Стирка белья в СМА 50 С101-000  Атлант с кипячением</t>
  </si>
  <si>
    <t>Обучение пользованию компьютерной техникой,мобильным телефоном</t>
  </si>
  <si>
    <t>1 занятие</t>
  </si>
  <si>
    <t>Протирание пыли с поверхности мебели</t>
  </si>
  <si>
    <t>стул,кресло</t>
  </si>
  <si>
    <t>1 шт.</t>
  </si>
  <si>
    <t>стол,полка,тумбочка</t>
  </si>
  <si>
    <t>шкаф.стеллаж</t>
  </si>
  <si>
    <t>диван</t>
  </si>
  <si>
    <t>1 км.</t>
  </si>
  <si>
    <t>покупка и доставка на дом продуктов питания и промышленных товаров первой необходимости</t>
  </si>
  <si>
    <t>1 заказ весом до 7 кг.</t>
  </si>
  <si>
    <t>пешком до 500м.</t>
  </si>
  <si>
    <t>велосипедом до 500м.</t>
  </si>
  <si>
    <t>последующие 100м. Велосипедом добавлять</t>
  </si>
  <si>
    <t>на последующие 100м. пешком добавлять</t>
  </si>
  <si>
    <t>на последующие 100м. велосипедом добавлять</t>
  </si>
  <si>
    <t>оказание помощи в приготовлении пищи</t>
  </si>
  <si>
    <t>1 блюдо</t>
  </si>
  <si>
    <t>приготовление простых блюд</t>
  </si>
  <si>
    <t>доставка топлива из хранилища пешком до 50 м.</t>
  </si>
  <si>
    <t>1 емкость весом до 7кг.</t>
  </si>
  <si>
    <t>подготовка печей к растопке</t>
  </si>
  <si>
    <t>1 растопка</t>
  </si>
  <si>
    <t>растопка печей</t>
  </si>
  <si>
    <t>сдача вещей в стирку, химчистку и их доставка на дом</t>
  </si>
  <si>
    <t>помощь в поддержании порядка в жилых помещениях</t>
  </si>
  <si>
    <t>вынос мусора</t>
  </si>
  <si>
    <t>уборка пылесосом мягкой мебели, ковров и напольных покрытий</t>
  </si>
  <si>
    <t>стул</t>
  </si>
  <si>
    <t>кресло</t>
  </si>
  <si>
    <t>диванов</t>
  </si>
  <si>
    <t>ковровое покрытие</t>
  </si>
  <si>
    <t>смена штор и гардин</t>
  </si>
  <si>
    <t>1 пог.м.</t>
  </si>
  <si>
    <t>уборка стен и потолков</t>
  </si>
  <si>
    <t>обметание стен</t>
  </si>
  <si>
    <t>обметание потолков</t>
  </si>
  <si>
    <t>влажная протирка стен</t>
  </si>
  <si>
    <t>влажная протирка потолков</t>
  </si>
  <si>
    <t>доставка на дом материальной помощи</t>
  </si>
  <si>
    <t>пешком на 100м. Пути</t>
  </si>
  <si>
    <t>велосипедом на 100м.пути</t>
  </si>
  <si>
    <t>обеспечение проживания в стационарных условиях</t>
  </si>
  <si>
    <t>оказание помощи в смене нательного белья</t>
  </si>
  <si>
    <t>оказание помощи в одевании, снятии одежды, переодевании</t>
  </si>
  <si>
    <t>в теплое время года</t>
  </si>
  <si>
    <t>в холодное время года</t>
  </si>
  <si>
    <t>оказание помощи в смене (перестилании) постельного белья</t>
  </si>
  <si>
    <t>1 комплект</t>
  </si>
  <si>
    <t>предоставление рационального питания, в том числе питания по назначению врача</t>
  </si>
  <si>
    <t>1 сутки</t>
  </si>
  <si>
    <t>оказание помощи в приеме пищи (кормление)</t>
  </si>
  <si>
    <t>1 кормление</t>
  </si>
  <si>
    <t>в форме стационарного обслуживания</t>
  </si>
  <si>
    <t>в форме полустационарного обслуживания</t>
  </si>
  <si>
    <t>причесывание</t>
  </si>
  <si>
    <t>помощь в принятии ванны (душа)</t>
  </si>
  <si>
    <t>в форме обслуживания на дому</t>
  </si>
  <si>
    <t>мытье головы</t>
  </si>
  <si>
    <t>для проживающих в жилых помещениях с центральным водоснабжением</t>
  </si>
  <si>
    <t>для проживающих в жилых помещениях без центрального водоснабженя</t>
  </si>
  <si>
    <t>бритье бороды, усов</t>
  </si>
  <si>
    <t>гигиеническая обработка ног и рук (стрижка ногтей)</t>
  </si>
  <si>
    <t>на руках</t>
  </si>
  <si>
    <t>на ногах</t>
  </si>
  <si>
    <t>смена подгузника с гигиенической обработкой</t>
  </si>
  <si>
    <t>сопровождение ослабленных граждан к месту назначения и обратно</t>
  </si>
  <si>
    <t>не имеющих нарушений опрно-двигательного аппарата пешком на 100 м. пути</t>
  </si>
  <si>
    <t xml:space="preserve"> имеющих нарушений опрно-двигательного аппарата пешком на 100 м. пути</t>
  </si>
  <si>
    <t>передвигающихся в коляске на 100м. пути</t>
  </si>
  <si>
    <t>обеспечение сохранности вещей и ценностей,принадлежащих гражданам, переданных на хранение</t>
  </si>
  <si>
    <t>оказание помощи в пользовании телефонной связью, почтовыми услугами (уточнение и набор номера, написание и отправка корреспонденции и другое)</t>
  </si>
  <si>
    <t>уточнение и набор телефонного номера</t>
  </si>
  <si>
    <t>получение необходимой для проживающего информации по телефону и ее разьяснение</t>
  </si>
  <si>
    <t xml:space="preserve">оказание помощи в написании и отправке корреспонденции </t>
  </si>
  <si>
    <t>оказание первой помощи</t>
  </si>
  <si>
    <t>в форме стационарного и полустационарного обслуживания</t>
  </si>
  <si>
    <t>обеспечение динамического медицинского наблюдения</t>
  </si>
  <si>
    <t>содействие в организации получения медицинской помощи</t>
  </si>
  <si>
    <t>подготовка документов для госпитализации</t>
  </si>
  <si>
    <t>запись на прием к специалисту</t>
  </si>
  <si>
    <t>велосипедом до 500 м.</t>
  </si>
  <si>
    <t>оказание помощи в выполнении назначений, рекомендаций медицинского работника</t>
  </si>
  <si>
    <t>прием лекарственных средств, закапывание капель</t>
  </si>
  <si>
    <t>содействие в выполнении реабилитационных мероприятий</t>
  </si>
  <si>
    <t>помощь в обеспечении техническими средствами социальной реабилитации, включенными в Государственный реестр(перечень) технических средств социальной реабилитации</t>
  </si>
  <si>
    <t>обучение пользованию техническими средствами социальной реабилитации</t>
  </si>
  <si>
    <t>проведение мероприятий по развитию доступных навыков(для молодых инвалидов с особенностями психофизического развития)</t>
  </si>
  <si>
    <t xml:space="preserve">помощь в подборе и выдача технических средств социальной реабилитации во временное пользование </t>
  </si>
  <si>
    <t>в форме стационарного, полустационарного и нестационарного обслуживания</t>
  </si>
  <si>
    <t>Вырубка кустарников</t>
  </si>
  <si>
    <t>10 шт.</t>
  </si>
  <si>
    <t>Замене перегоревших электроламп</t>
  </si>
  <si>
    <t>Окраска потолков водоэмульсионной краской</t>
  </si>
  <si>
    <t>простое окрашивание кистью</t>
  </si>
  <si>
    <t>простое окрашивание валиком</t>
  </si>
  <si>
    <t>улучшенное окрашивание кистью</t>
  </si>
  <si>
    <t>улучшенное окрашивание валиком</t>
  </si>
  <si>
    <t>Известковая окраска печей, стояков и труб кистью</t>
  </si>
  <si>
    <t>стен</t>
  </si>
  <si>
    <t xml:space="preserve">потолков </t>
  </si>
  <si>
    <t>печей</t>
  </si>
  <si>
    <t>в один слой</t>
  </si>
  <si>
    <t>в два слоя</t>
  </si>
  <si>
    <t>Окраска забора из штакетника масляными красками кистью</t>
  </si>
  <si>
    <t>т12№1</t>
  </si>
  <si>
    <t>Ремонт штакетных заборов с добавлением до 5% нового материала</t>
  </si>
  <si>
    <t>т13№84</t>
  </si>
  <si>
    <t>Оклеивание стен обоями</t>
  </si>
  <si>
    <t>т12№22</t>
  </si>
  <si>
    <t>Снятие обоев(снятие старых обоев)</t>
  </si>
  <si>
    <t>т12№20</t>
  </si>
  <si>
    <t>Простая масляная окраска ранее окрашеных поверхностей кистью с расчисткой старой краски до 35%</t>
  </si>
  <si>
    <t>стены</t>
  </si>
  <si>
    <t>полы</t>
  </si>
  <si>
    <t>потолки, двери</t>
  </si>
  <si>
    <t>окна</t>
  </si>
  <si>
    <t>т12№36</t>
  </si>
  <si>
    <t>Обрезка сучьев плодовых деревьев</t>
  </si>
  <si>
    <t>Окраска известью или  мелом</t>
  </si>
  <si>
    <t>Прочие ремонтные работы</t>
  </si>
  <si>
    <t>Сбор урожая с плодовых деревьев и кустарников</t>
  </si>
  <si>
    <t xml:space="preserve">от ____________________ № </t>
  </si>
  <si>
    <t xml:space="preserve">Услуги по регулярной стирке,сушке,глажению постельного белья,одежды на дому у заказчика при централизов. водоснабжении </t>
  </si>
  <si>
    <t>Доставка на дом горячего питания</t>
  </si>
  <si>
    <t>на послед.100м. пешком добав.</t>
  </si>
  <si>
    <t>доставка (обеспечение) лек. средств и изделий мед.назнач.</t>
  </si>
  <si>
    <t>наложение повязок,натир.мазью</t>
  </si>
  <si>
    <t>ПРЕЙСКУРАНТ</t>
  </si>
  <si>
    <t xml:space="preserve">1. постановление Министерства труда и социальной защиты Республики Беларусь от 23 июня 2016 г. № 29 «Об  установлении норм времени на оказание социальных услуг, предоставляемых территориальными центрами социального обслуживания населения,социальной защиты Республики Беларусь </t>
  </si>
  <si>
    <t>2.Постановление Совета Министров Республики Беларусь от 19.02.2013г №117</t>
  </si>
  <si>
    <t>Основание</t>
  </si>
  <si>
    <r>
      <t xml:space="preserve">Услуги по косьбе травы (с помощью триммера)  </t>
    </r>
    <r>
      <rPr>
        <i/>
        <sz val="10"/>
        <rFont val="Times New Roman"/>
        <family val="1"/>
        <charset val="204"/>
      </rPr>
      <t>ШТИЛЬ</t>
    </r>
    <r>
      <rPr>
        <sz val="10"/>
        <rFont val="Times New Roman"/>
        <family val="1"/>
        <charset val="204"/>
      </rPr>
      <t xml:space="preserve">                                                           </t>
    </r>
  </si>
  <si>
    <r>
      <t xml:space="preserve">Услуги по косьбе травы (с помощью триммера)  </t>
    </r>
    <r>
      <rPr>
        <i/>
        <sz val="10"/>
        <rFont val="Times New Roman"/>
        <family val="1"/>
        <charset val="204"/>
      </rPr>
      <t>ЕСО</t>
    </r>
    <r>
      <rPr>
        <sz val="10"/>
        <rFont val="Times New Roman"/>
        <family val="1"/>
        <charset val="204"/>
      </rPr>
      <t xml:space="preserve">                                                          </t>
    </r>
  </si>
  <si>
    <r>
      <t xml:space="preserve">Услуги по косьбе травы (с помощью триммера)  </t>
    </r>
    <r>
      <rPr>
        <i/>
        <sz val="10"/>
        <rFont val="Times New Roman"/>
        <family val="1"/>
        <charset val="204"/>
      </rPr>
      <t>Champion T523-2</t>
    </r>
    <r>
      <rPr>
        <sz val="10"/>
        <rFont val="Times New Roman"/>
        <family val="1"/>
        <charset val="204"/>
      </rPr>
      <t xml:space="preserve">                                                          </t>
    </r>
  </si>
  <si>
    <t xml:space="preserve"> 10 м.кв.</t>
  </si>
  <si>
    <t>10 м.пог.</t>
  </si>
  <si>
    <t>Масляная окраска металлических ворот, дверей и ставней кистью</t>
  </si>
  <si>
    <t>Замена деталей (бруски продольные, боковые, средние, ножки и др.) в табуретах, стульях и креслах</t>
  </si>
  <si>
    <t>Замена деталей (ножки, проножки, направляющие бруски  и др.) в столах</t>
  </si>
  <si>
    <t>Ремонт подкладки бокового кармана накладной деталью</t>
  </si>
  <si>
    <t>Пришить пуговицу</t>
  </si>
  <si>
    <t>Стачать распоровшийся шов или ткань или подшить распоровшийся участок</t>
  </si>
  <si>
    <t>Заштопать порванный участок изделия, подкладывая ткань с изнанки</t>
  </si>
  <si>
    <t>плановая калькуляция от 27.03.2023</t>
  </si>
  <si>
    <t>1 деталь</t>
  </si>
  <si>
    <t>1 карман</t>
  </si>
  <si>
    <t>1 пуговица</t>
  </si>
  <si>
    <t>10 см</t>
  </si>
  <si>
    <t>1 дм.кв.</t>
  </si>
  <si>
    <t>за 1 раз</t>
  </si>
  <si>
    <t>за 2 раза</t>
  </si>
  <si>
    <t>Масляная окраска санитарно-технических и отопительных приборов</t>
  </si>
  <si>
    <t>Обрезание, подвязывание к опоре овощных культур (растений)</t>
  </si>
  <si>
    <t>томаты</t>
  </si>
  <si>
    <t>огурцы</t>
  </si>
  <si>
    <t>перец</t>
  </si>
  <si>
    <t>100 шт</t>
  </si>
  <si>
    <t>Побелка деревьев известью</t>
  </si>
  <si>
    <t>10 шт</t>
  </si>
  <si>
    <t>Подкормка деревьев, кустарников</t>
  </si>
  <si>
    <t>Посадка цветов</t>
  </si>
  <si>
    <t>летники</t>
  </si>
  <si>
    <t>луковичные</t>
  </si>
  <si>
    <t>Выкапывание многолетников</t>
  </si>
  <si>
    <t>Мытье электроосветительных приборов со снятием и установкой плафонов</t>
  </si>
  <si>
    <t>1 плафон</t>
  </si>
  <si>
    <t>потолочных</t>
  </si>
  <si>
    <t>настенных и настольных</t>
  </si>
  <si>
    <t>Чистка и уборка туалета расположенного на улице</t>
  </si>
  <si>
    <t>Чистка зеркал</t>
  </si>
  <si>
    <t>Мытье (чистка) холодильника внутри и снаружи</t>
  </si>
  <si>
    <t>с размораживанием</t>
  </si>
  <si>
    <t>без  размораживания</t>
  </si>
  <si>
    <t>Мытье отопительных батарей</t>
  </si>
  <si>
    <t>5 кг</t>
  </si>
  <si>
    <t>Приготовление варенья</t>
  </si>
  <si>
    <t>с 1 января  2024 г. Базовая ставка 250,00руб</t>
  </si>
  <si>
    <t>Стоимость нормо-часа            7 руб.68 коп.</t>
  </si>
  <si>
    <t xml:space="preserve"> Стоимость нормо-минуты   0,128 руб.</t>
  </si>
  <si>
    <t>плановая калькуляция от 28.02.2024</t>
  </si>
  <si>
    <t xml:space="preserve">Тариф за единицу измерения </t>
  </si>
  <si>
    <t>Консервирование овощей  ( томаты,огурцы 3-х литровая тара)</t>
  </si>
  <si>
    <t>Консервирование овощей  (перец- литровая тара)</t>
  </si>
  <si>
    <t>Парикмахерские услуги:</t>
  </si>
  <si>
    <t>Мытье головы</t>
  </si>
  <si>
    <t>Стрижка волос мужская (наголо)</t>
  </si>
  <si>
    <t>Стрижка кончиков</t>
  </si>
  <si>
    <t>Стрижка челки</t>
  </si>
  <si>
    <t xml:space="preserve">Мелирование (колорирование) </t>
  </si>
  <si>
    <t xml:space="preserve">Окраска волос </t>
  </si>
  <si>
    <t xml:space="preserve">Укладка волос феном </t>
  </si>
  <si>
    <t>Прическа вечерняя</t>
  </si>
  <si>
    <t>1 клиент</t>
  </si>
  <si>
    <t>1  клиент</t>
  </si>
  <si>
    <t xml:space="preserve">1 клиент </t>
  </si>
  <si>
    <t>Стрижка мужская ("Бокс" и "Полубокс")</t>
  </si>
  <si>
    <t>Стрижка мужская ("Канадка")</t>
  </si>
  <si>
    <t>Стрижка женская "Алеся"</t>
  </si>
  <si>
    <t>Стрижка женская "Ирэн"</t>
  </si>
  <si>
    <t>Стрижка мужская  "Ежик", "Бобрик","Стимул"</t>
  </si>
  <si>
    <t>Стрижка детская (до 14 лет)</t>
  </si>
  <si>
    <t>до 25 см</t>
  </si>
  <si>
    <t>25-40 см</t>
  </si>
  <si>
    <t>свыше 40 см</t>
  </si>
  <si>
    <t xml:space="preserve">тарифов на  услуги, не входящие в перечень бесплатных и общедоступных, оказываемые государственным учреждением «Территориальный центр  социального обслуживания населения Шумилинского района»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</si>
</sst>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0.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26"/>
      <color theme="1"/>
      <name val="Times New Roman"/>
      <family val="1"/>
      <charset val="204"/>
    </font>
    <font>
      <u/>
      <sz val="26"/>
      <color theme="1"/>
      <name val="Times New Roman"/>
      <family val="1"/>
      <charset val="204"/>
    </font>
    <font>
      <sz val="26"/>
      <color theme="1"/>
      <name val="Courier New"/>
      <family val="3"/>
      <charset val="204"/>
    </font>
    <font>
      <sz val="26"/>
      <name val="Times New Roman"/>
      <family val="1"/>
      <charset val="204"/>
    </font>
    <font>
      <b/>
      <sz val="26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5">
    <xf numFmtId="0" fontId="0" fillId="0" borderId="0" xfId="0"/>
    <xf numFmtId="0" fontId="2" fillId="0" borderId="0" xfId="0" applyFont="1" applyAlignment="1">
      <alignment horizontal="justify"/>
    </xf>
    <xf numFmtId="0" fontId="5" fillId="0" borderId="0" xfId="0" applyFont="1"/>
    <xf numFmtId="164" fontId="0" fillId="0" borderId="0" xfId="1" applyFont="1"/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14" fontId="6" fillId="0" borderId="15" xfId="0" applyNumberFormat="1" applyFont="1" applyBorder="1" applyAlignment="1">
      <alignment vertical="top" wrapText="1"/>
    </xf>
    <xf numFmtId="164" fontId="4" fillId="0" borderId="0" xfId="1" applyFont="1" applyAlignment="1"/>
    <xf numFmtId="164" fontId="3" fillId="0" borderId="0" xfId="1" applyFont="1"/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14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6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0" borderId="4" xfId="0" applyNumberFormat="1" applyFont="1" applyBorder="1" applyAlignment="1">
      <alignment horizontal="center" vertical="top" wrapText="1"/>
    </xf>
    <xf numFmtId="14" fontId="15" fillId="0" borderId="4" xfId="0" applyNumberFormat="1" applyFont="1" applyBorder="1" applyAlignment="1">
      <alignment horizontal="center" vertical="top" wrapText="1"/>
    </xf>
    <xf numFmtId="14" fontId="15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9" fillId="0" borderId="14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0" fillId="0" borderId="0" xfId="0"/>
    <xf numFmtId="1" fontId="6" fillId="0" borderId="15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4" fontId="6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4" fontId="2" fillId="0" borderId="0" xfId="0" applyNumberFormat="1" applyFont="1" applyBorder="1" applyAlignment="1">
      <alignment vertical="top" wrapText="1"/>
    </xf>
    <xf numFmtId="0" fontId="5" fillId="2" borderId="0" xfId="0" applyFont="1" applyFill="1" applyAlignment="1">
      <alignment horizontal="center" vertical="justify"/>
    </xf>
    <xf numFmtId="0" fontId="5" fillId="2" borderId="0" xfId="0" applyFont="1" applyFill="1" applyAlignment="1">
      <alignment horizontal="left" vertical="justify"/>
    </xf>
    <xf numFmtId="0" fontId="5" fillId="2" borderId="0" xfId="0" applyFont="1" applyFill="1" applyAlignment="1">
      <alignment vertical="justify"/>
    </xf>
    <xf numFmtId="0" fontId="21" fillId="2" borderId="0" xfId="0" applyFont="1" applyFill="1" applyAlignment="1">
      <alignment vertical="justify"/>
    </xf>
    <xf numFmtId="0" fontId="0" fillId="0" borderId="0" xfId="0" applyAlignment="1">
      <alignment vertical="justify"/>
    </xf>
    <xf numFmtId="0" fontId="2" fillId="2" borderId="0" xfId="0" applyFont="1" applyFill="1" applyAlignment="1">
      <alignment horizontal="center" vertical="justify" wrapText="1"/>
    </xf>
    <xf numFmtId="0" fontId="2" fillId="2" borderId="0" xfId="0" applyFont="1" applyFill="1" applyAlignment="1">
      <alignment horizontal="left" vertical="justify"/>
    </xf>
    <xf numFmtId="0" fontId="2" fillId="2" borderId="0" xfId="0" applyFont="1" applyFill="1" applyAlignment="1">
      <alignment horizontal="center" vertical="justify"/>
    </xf>
    <xf numFmtId="0" fontId="2" fillId="2" borderId="0" xfId="0" applyFont="1" applyFill="1" applyAlignment="1">
      <alignment vertical="justify"/>
    </xf>
    <xf numFmtId="164" fontId="2" fillId="2" borderId="0" xfId="1" applyFont="1" applyFill="1" applyAlignment="1">
      <alignment horizontal="center" vertical="justify"/>
    </xf>
    <xf numFmtId="164" fontId="2" fillId="2" borderId="0" xfId="1" applyFont="1" applyFill="1" applyAlignment="1">
      <alignment horizontal="left" vertical="justify"/>
    </xf>
    <xf numFmtId="164" fontId="2" fillId="2" borderId="0" xfId="1" applyFont="1" applyFill="1" applyAlignment="1">
      <alignment vertical="justify"/>
    </xf>
    <xf numFmtId="0" fontId="19" fillId="2" borderId="0" xfId="0" applyFont="1" applyFill="1" applyAlignment="1">
      <alignment vertical="justify"/>
    </xf>
    <xf numFmtId="0" fontId="2" fillId="2" borderId="0" xfId="0" applyFont="1" applyFill="1" applyAlignment="1">
      <alignment horizontal="left" vertical="justify" wrapText="1"/>
    </xf>
    <xf numFmtId="0" fontId="6" fillId="2" borderId="4" xfId="0" applyFont="1" applyFill="1" applyBorder="1" applyAlignment="1">
      <alignment horizontal="center" vertical="justify" wrapText="1"/>
    </xf>
    <xf numFmtId="0" fontId="6" fillId="2" borderId="5" xfId="0" applyFont="1" applyFill="1" applyBorder="1" applyAlignment="1">
      <alignment horizontal="center" vertical="justify" wrapText="1"/>
    </xf>
    <xf numFmtId="0" fontId="6" fillId="2" borderId="28" xfId="0" applyFont="1" applyFill="1" applyBorder="1" applyAlignment="1">
      <alignment horizontal="center" vertical="justify"/>
    </xf>
    <xf numFmtId="0" fontId="6" fillId="2" borderId="19" xfId="0" applyFont="1" applyFill="1" applyBorder="1" applyAlignment="1">
      <alignment horizontal="left" vertical="justify" wrapText="1"/>
    </xf>
    <xf numFmtId="0" fontId="6" fillId="2" borderId="19" xfId="0" applyFont="1" applyFill="1" applyBorder="1" applyAlignment="1">
      <alignment horizontal="center" vertical="justify"/>
    </xf>
    <xf numFmtId="0" fontId="6" fillId="2" borderId="19" xfId="0" applyFont="1" applyFill="1" applyBorder="1" applyAlignment="1">
      <alignment horizontal="center" vertical="justify" wrapText="1"/>
    </xf>
    <xf numFmtId="0" fontId="5" fillId="2" borderId="19" xfId="0" applyFont="1" applyFill="1" applyBorder="1" applyAlignment="1">
      <alignment horizontal="center" vertical="justify"/>
    </xf>
    <xf numFmtId="0" fontId="7" fillId="2" borderId="19" xfId="0" applyFont="1" applyFill="1" applyBorder="1" applyAlignment="1">
      <alignment horizontal="center" vertical="justify"/>
    </xf>
    <xf numFmtId="2" fontId="5" fillId="2" borderId="19" xfId="0" applyNumberFormat="1" applyFont="1" applyFill="1" applyBorder="1" applyAlignment="1">
      <alignment horizontal="center" vertical="justify"/>
    </xf>
    <xf numFmtId="2" fontId="21" fillId="2" borderId="19" xfId="0" applyNumberFormat="1" applyFont="1" applyFill="1" applyBorder="1" applyAlignment="1">
      <alignment horizontal="center" vertical="justify"/>
    </xf>
    <xf numFmtId="14" fontId="2" fillId="2" borderId="29" xfId="0" applyNumberFormat="1" applyFont="1" applyFill="1" applyBorder="1" applyAlignment="1">
      <alignment horizontal="center" vertical="justify"/>
    </xf>
    <xf numFmtId="0" fontId="6" fillId="2" borderId="28" xfId="0" applyFont="1" applyFill="1" applyBorder="1" applyAlignment="1">
      <alignment horizontal="center" vertical="justify" wrapText="1"/>
    </xf>
    <xf numFmtId="2" fontId="6" fillId="2" borderId="19" xfId="0" applyNumberFormat="1" applyFont="1" applyFill="1" applyBorder="1" applyAlignment="1">
      <alignment horizontal="center" vertical="justify" wrapText="1"/>
    </xf>
    <xf numFmtId="2" fontId="20" fillId="2" borderId="19" xfId="0" applyNumberFormat="1" applyFont="1" applyFill="1" applyBorder="1" applyAlignment="1">
      <alignment horizontal="center" vertical="justify" wrapText="1"/>
    </xf>
    <xf numFmtId="14" fontId="6" fillId="2" borderId="19" xfId="0" applyNumberFormat="1" applyFont="1" applyFill="1" applyBorder="1" applyAlignment="1">
      <alignment horizontal="center" vertical="justify"/>
    </xf>
    <xf numFmtId="0" fontId="6" fillId="2" borderId="21" xfId="0" applyFont="1" applyFill="1" applyBorder="1" applyAlignment="1">
      <alignment horizontal="left" vertical="justify" wrapText="1"/>
    </xf>
    <xf numFmtId="0" fontId="6" fillId="2" borderId="21" xfId="0" applyFont="1" applyFill="1" applyBorder="1" applyAlignment="1">
      <alignment horizontal="center" vertical="justify" wrapText="1"/>
    </xf>
    <xf numFmtId="0" fontId="6" fillId="2" borderId="20" xfId="0" applyFont="1" applyFill="1" applyBorder="1" applyAlignment="1">
      <alignment horizontal="center" vertical="justify" wrapText="1"/>
    </xf>
    <xf numFmtId="0" fontId="6" fillId="2" borderId="21" xfId="0" applyFont="1" applyFill="1" applyBorder="1" applyAlignment="1">
      <alignment vertical="justify" wrapText="1"/>
    </xf>
    <xf numFmtId="2" fontId="6" fillId="2" borderId="21" xfId="0" applyNumberFormat="1" applyFont="1" applyFill="1" applyBorder="1" applyAlignment="1">
      <alignment horizontal="center" vertical="justify" wrapText="1"/>
    </xf>
    <xf numFmtId="2" fontId="6" fillId="2" borderId="21" xfId="0" applyNumberFormat="1" applyFont="1" applyFill="1" applyBorder="1" applyAlignment="1">
      <alignment vertical="justify" wrapText="1"/>
    </xf>
    <xf numFmtId="2" fontId="20" fillId="2" borderId="21" xfId="0" applyNumberFormat="1" applyFont="1" applyFill="1" applyBorder="1" applyAlignment="1">
      <alignment vertical="justify" wrapText="1"/>
    </xf>
    <xf numFmtId="14" fontId="6" fillId="2" borderId="20" xfId="0" applyNumberFormat="1" applyFont="1" applyFill="1" applyBorder="1" applyAlignment="1">
      <alignment horizontal="center" vertical="justify"/>
    </xf>
    <xf numFmtId="0" fontId="6" fillId="2" borderId="4" xfId="0" applyFont="1" applyFill="1" applyBorder="1" applyAlignment="1">
      <alignment horizontal="left" vertical="justify" wrapText="1"/>
    </xf>
    <xf numFmtId="2" fontId="6" fillId="2" borderId="4" xfId="0" applyNumberFormat="1" applyFont="1" applyFill="1" applyBorder="1" applyAlignment="1">
      <alignment horizontal="center" vertical="justify" wrapText="1"/>
    </xf>
    <xf numFmtId="2" fontId="20" fillId="2" borderId="4" xfId="0" applyNumberFormat="1" applyFont="1" applyFill="1" applyBorder="1" applyAlignment="1">
      <alignment horizontal="center" vertical="justify" wrapText="1"/>
    </xf>
    <xf numFmtId="14" fontId="6" fillId="2" borderId="4" xfId="0" applyNumberFormat="1" applyFont="1" applyFill="1" applyBorder="1" applyAlignment="1">
      <alignment horizontal="center" vertical="justify"/>
    </xf>
    <xf numFmtId="0" fontId="6" fillId="2" borderId="17" xfId="0" applyFont="1" applyFill="1" applyBorder="1" applyAlignment="1">
      <alignment horizontal="left" vertical="justify" wrapText="1"/>
    </xf>
    <xf numFmtId="0" fontId="6" fillId="2" borderId="22" xfId="0" applyFont="1" applyFill="1" applyBorder="1" applyAlignment="1">
      <alignment horizontal="center" vertical="justify" wrapText="1"/>
    </xf>
    <xf numFmtId="0" fontId="6" fillId="2" borderId="17" xfId="0" applyFont="1" applyFill="1" applyBorder="1" applyAlignment="1">
      <alignment horizontal="center" vertical="justify" wrapText="1"/>
    </xf>
    <xf numFmtId="2" fontId="6" fillId="2" borderId="17" xfId="0" applyNumberFormat="1" applyFont="1" applyFill="1" applyBorder="1" applyAlignment="1">
      <alignment horizontal="center" vertical="justify" wrapText="1"/>
    </xf>
    <xf numFmtId="2" fontId="20" fillId="2" borderId="17" xfId="0" applyNumberFormat="1" applyFont="1" applyFill="1" applyBorder="1" applyAlignment="1">
      <alignment horizontal="center" vertical="justify" wrapText="1"/>
    </xf>
    <xf numFmtId="14" fontId="6" fillId="2" borderId="22" xfId="0" applyNumberFormat="1" applyFont="1" applyFill="1" applyBorder="1" applyAlignment="1">
      <alignment horizontal="center" vertical="justify"/>
    </xf>
    <xf numFmtId="2" fontId="20" fillId="2" borderId="21" xfId="0" applyNumberFormat="1" applyFont="1" applyFill="1" applyBorder="1" applyAlignment="1">
      <alignment horizontal="center" vertical="justify" wrapText="1"/>
    </xf>
    <xf numFmtId="0" fontId="0" fillId="2" borderId="0" xfId="0" applyFill="1" applyAlignment="1">
      <alignment vertical="justify"/>
    </xf>
    <xf numFmtId="14" fontId="6" fillId="2" borderId="17" xfId="0" applyNumberFormat="1" applyFont="1" applyFill="1" applyBorder="1" applyAlignment="1">
      <alignment horizontal="center" vertical="justify"/>
    </xf>
    <xf numFmtId="0" fontId="0" fillId="0" borderId="4" xfId="0" applyBorder="1" applyAlignment="1">
      <alignment vertical="justify"/>
    </xf>
    <xf numFmtId="14" fontId="6" fillId="2" borderId="10" xfId="0" applyNumberFormat="1" applyFont="1" applyFill="1" applyBorder="1" applyAlignment="1">
      <alignment horizontal="center" vertical="justify"/>
    </xf>
    <xf numFmtId="0" fontId="6" fillId="2" borderId="10" xfId="0" applyFont="1" applyFill="1" applyBorder="1" applyAlignment="1">
      <alignment vertical="justify" wrapText="1"/>
    </xf>
    <xf numFmtId="0" fontId="6" fillId="2" borderId="22" xfId="0" applyFont="1" applyFill="1" applyBorder="1" applyAlignment="1">
      <alignment vertical="justify" wrapText="1"/>
    </xf>
    <xf numFmtId="0" fontId="6" fillId="2" borderId="20" xfId="0" applyFont="1" applyFill="1" applyBorder="1" applyAlignment="1">
      <alignment vertical="justify"/>
    </xf>
    <xf numFmtId="0" fontId="6" fillId="2" borderId="6" xfId="0" applyFont="1" applyFill="1" applyBorder="1" applyAlignment="1">
      <alignment vertical="justify"/>
    </xf>
    <xf numFmtId="14" fontId="6" fillId="2" borderId="21" xfId="0" applyNumberFormat="1" applyFont="1" applyFill="1" applyBorder="1" applyAlignment="1">
      <alignment horizontal="center" vertical="justify"/>
    </xf>
    <xf numFmtId="0" fontId="6" fillId="2" borderId="17" xfId="0" applyFont="1" applyFill="1" applyBorder="1" applyAlignment="1">
      <alignment horizontal="center" vertical="justify"/>
    </xf>
    <xf numFmtId="2" fontId="6" fillId="2" borderId="17" xfId="0" applyNumberFormat="1" applyFont="1" applyFill="1" applyBorder="1" applyAlignment="1">
      <alignment horizontal="center" vertical="justify"/>
    </xf>
    <xf numFmtId="0" fontId="6" fillId="2" borderId="21" xfId="0" applyFont="1" applyFill="1" applyBorder="1" applyAlignment="1">
      <alignment horizontal="center" vertical="justify"/>
    </xf>
    <xf numFmtId="2" fontId="6" fillId="2" borderId="21" xfId="0" applyNumberFormat="1" applyFont="1" applyFill="1" applyBorder="1" applyAlignment="1">
      <alignment horizontal="center" vertical="justify"/>
    </xf>
    <xf numFmtId="0" fontId="6" fillId="2" borderId="4" xfId="0" applyFont="1" applyFill="1" applyBorder="1" applyAlignment="1">
      <alignment horizontal="center" vertical="justify"/>
    </xf>
    <xf numFmtId="2" fontId="6" fillId="2" borderId="4" xfId="0" applyNumberFormat="1" applyFont="1" applyFill="1" applyBorder="1" applyAlignment="1">
      <alignment horizontal="center" vertical="justify"/>
    </xf>
    <xf numFmtId="0" fontId="6" fillId="2" borderId="34" xfId="0" applyFont="1" applyFill="1" applyBorder="1" applyAlignment="1">
      <alignment horizontal="center" vertical="justify" wrapText="1"/>
    </xf>
    <xf numFmtId="2" fontId="6" fillId="2" borderId="19" xfId="0" applyNumberFormat="1" applyFont="1" applyFill="1" applyBorder="1" applyAlignment="1">
      <alignment horizontal="center" vertical="justify"/>
    </xf>
    <xf numFmtId="2" fontId="20" fillId="2" borderId="19" xfId="0" applyNumberFormat="1" applyFont="1" applyFill="1" applyBorder="1" applyAlignment="1">
      <alignment horizontal="center" vertical="justify"/>
    </xf>
    <xf numFmtId="0" fontId="6" fillId="2" borderId="30" xfId="0" applyFont="1" applyFill="1" applyBorder="1" applyAlignment="1">
      <alignment horizontal="center" vertical="justify" wrapText="1"/>
    </xf>
    <xf numFmtId="2" fontId="20" fillId="2" borderId="21" xfId="0" applyNumberFormat="1" applyFont="1" applyFill="1" applyBorder="1" applyAlignment="1">
      <alignment horizontal="center" vertical="justify"/>
    </xf>
    <xf numFmtId="0" fontId="6" fillId="2" borderId="31" xfId="0" applyFont="1" applyFill="1" applyBorder="1" applyAlignment="1">
      <alignment horizontal="center" vertical="justify" wrapText="1"/>
    </xf>
    <xf numFmtId="2" fontId="20" fillId="2" borderId="4" xfId="0" applyNumberFormat="1" applyFont="1" applyFill="1" applyBorder="1" applyAlignment="1">
      <alignment horizontal="center" vertical="justify"/>
    </xf>
    <xf numFmtId="0" fontId="6" fillId="2" borderId="32" xfId="0" applyFont="1" applyFill="1" applyBorder="1" applyAlignment="1">
      <alignment horizontal="center" vertical="justify" wrapText="1"/>
    </xf>
    <xf numFmtId="2" fontId="20" fillId="2" borderId="17" xfId="0" applyNumberFormat="1" applyFont="1" applyFill="1" applyBorder="1" applyAlignment="1">
      <alignment horizontal="center" vertical="justify"/>
    </xf>
    <xf numFmtId="0" fontId="6" fillId="2" borderId="21" xfId="0" applyFont="1" applyFill="1" applyBorder="1" applyAlignment="1">
      <alignment vertical="justify"/>
    </xf>
    <xf numFmtId="0" fontId="8" fillId="2" borderId="45" xfId="0" applyFont="1" applyFill="1" applyBorder="1" applyAlignment="1">
      <alignment vertical="justify"/>
    </xf>
    <xf numFmtId="0" fontId="7" fillId="2" borderId="19" xfId="0" applyFont="1" applyFill="1" applyBorder="1" applyAlignment="1">
      <alignment vertical="justify" wrapText="1"/>
    </xf>
    <xf numFmtId="0" fontId="6" fillId="2" borderId="41" xfId="0" applyFont="1" applyFill="1" applyBorder="1" applyAlignment="1">
      <alignment horizontal="center" vertical="justify" wrapText="1"/>
    </xf>
    <xf numFmtId="0" fontId="6" fillId="2" borderId="5" xfId="0" applyFont="1" applyFill="1" applyBorder="1" applyAlignment="1">
      <alignment horizontal="left" vertical="justify" wrapText="1"/>
    </xf>
    <xf numFmtId="0" fontId="6" fillId="2" borderId="5" xfId="0" applyFont="1" applyFill="1" applyBorder="1" applyAlignment="1">
      <alignment horizontal="center" vertical="justify"/>
    </xf>
    <xf numFmtId="2" fontId="6" fillId="2" borderId="5" xfId="0" applyNumberFormat="1" applyFont="1" applyFill="1" applyBorder="1" applyAlignment="1">
      <alignment horizontal="center" vertical="justify"/>
    </xf>
    <xf numFmtId="2" fontId="20" fillId="2" borderId="5" xfId="0" applyNumberFormat="1" applyFont="1" applyFill="1" applyBorder="1" applyAlignment="1">
      <alignment horizontal="center" vertical="justify"/>
    </xf>
    <xf numFmtId="14" fontId="6" fillId="2" borderId="5" xfId="0" applyNumberFormat="1" applyFont="1" applyFill="1" applyBorder="1" applyAlignment="1">
      <alignment horizontal="center" vertical="justify"/>
    </xf>
    <xf numFmtId="0" fontId="6" fillId="3" borderId="21" xfId="0" applyFont="1" applyFill="1" applyBorder="1" applyAlignment="1">
      <alignment horizontal="center" vertical="justify" wrapText="1"/>
    </xf>
    <xf numFmtId="0" fontId="6" fillId="3" borderId="21" xfId="0" applyFont="1" applyFill="1" applyBorder="1" applyAlignment="1">
      <alignment horizontal="center" vertical="justify"/>
    </xf>
    <xf numFmtId="2" fontId="6" fillId="3" borderId="21" xfId="0" applyNumberFormat="1" applyFont="1" applyFill="1" applyBorder="1" applyAlignment="1">
      <alignment horizontal="center" vertical="justify"/>
    </xf>
    <xf numFmtId="2" fontId="20" fillId="3" borderId="21" xfId="0" applyNumberFormat="1" applyFont="1" applyFill="1" applyBorder="1" applyAlignment="1">
      <alignment horizontal="center" vertical="justify"/>
    </xf>
    <xf numFmtId="14" fontId="6" fillId="3" borderId="21" xfId="0" applyNumberFormat="1" applyFont="1" applyFill="1" applyBorder="1" applyAlignment="1">
      <alignment horizontal="center" vertical="justify"/>
    </xf>
    <xf numFmtId="0" fontId="6" fillId="3" borderId="4" xfId="0" applyFont="1" applyFill="1" applyBorder="1" applyAlignment="1">
      <alignment horizontal="center" vertical="justify" wrapText="1"/>
    </xf>
    <xf numFmtId="0" fontId="6" fillId="3" borderId="4" xfId="0" applyFont="1" applyFill="1" applyBorder="1" applyAlignment="1">
      <alignment horizontal="center" vertical="justify"/>
    </xf>
    <xf numFmtId="2" fontId="6" fillId="3" borderId="4" xfId="0" applyNumberFormat="1" applyFont="1" applyFill="1" applyBorder="1" applyAlignment="1">
      <alignment horizontal="center" vertical="justify"/>
    </xf>
    <xf numFmtId="2" fontId="20" fillId="3" borderId="4" xfId="0" applyNumberFormat="1" applyFont="1" applyFill="1" applyBorder="1" applyAlignment="1">
      <alignment horizontal="center" vertical="justify"/>
    </xf>
    <xf numFmtId="14" fontId="6" fillId="3" borderId="4" xfId="0" applyNumberFormat="1" applyFont="1" applyFill="1" applyBorder="1" applyAlignment="1">
      <alignment horizontal="center" vertical="justify"/>
    </xf>
    <xf numFmtId="0" fontId="6" fillId="3" borderId="17" xfId="0" applyFont="1" applyFill="1" applyBorder="1" applyAlignment="1">
      <alignment horizontal="center" vertical="justify" wrapText="1"/>
    </xf>
    <xf numFmtId="0" fontId="6" fillId="3" borderId="17" xfId="0" applyFont="1" applyFill="1" applyBorder="1" applyAlignment="1">
      <alignment horizontal="center" vertical="justify"/>
    </xf>
    <xf numFmtId="2" fontId="6" fillId="3" borderId="17" xfId="0" applyNumberFormat="1" applyFont="1" applyFill="1" applyBorder="1" applyAlignment="1">
      <alignment horizontal="center" vertical="justify"/>
    </xf>
    <xf numFmtId="2" fontId="20" fillId="3" borderId="17" xfId="0" applyNumberFormat="1" applyFont="1" applyFill="1" applyBorder="1" applyAlignment="1">
      <alignment horizontal="center" vertical="justify"/>
    </xf>
    <xf numFmtId="14" fontId="6" fillId="3" borderId="17" xfId="0" applyNumberFormat="1" applyFont="1" applyFill="1" applyBorder="1" applyAlignment="1">
      <alignment horizontal="center" vertical="justify"/>
    </xf>
    <xf numFmtId="0" fontId="6" fillId="3" borderId="21" xfId="0" applyFont="1" applyFill="1" applyBorder="1" applyAlignment="1">
      <alignment vertical="justify"/>
    </xf>
    <xf numFmtId="0" fontId="7" fillId="2" borderId="17" xfId="0" applyFont="1" applyFill="1" applyBorder="1" applyAlignment="1">
      <alignment horizontal="left" vertical="justify"/>
    </xf>
    <xf numFmtId="0" fontId="6" fillId="2" borderId="19" xfId="0" applyFont="1" applyFill="1" applyBorder="1" applyAlignment="1">
      <alignment horizontal="left" vertical="justify"/>
    </xf>
    <xf numFmtId="0" fontId="7" fillId="2" borderId="19" xfId="0" applyFont="1" applyFill="1" applyBorder="1" applyAlignment="1">
      <alignment horizontal="center" vertical="justify" wrapText="1"/>
    </xf>
    <xf numFmtId="0" fontId="6" fillId="2" borderId="17" xfId="0" applyFont="1" applyFill="1" applyBorder="1" applyAlignment="1">
      <alignment horizontal="left" vertical="justify"/>
    </xf>
    <xf numFmtId="165" fontId="6" fillId="2" borderId="4" xfId="0" applyNumberFormat="1" applyFont="1" applyFill="1" applyBorder="1" applyAlignment="1">
      <alignment horizontal="center" vertical="justify"/>
    </xf>
    <xf numFmtId="165" fontId="6" fillId="2" borderId="17" xfId="0" applyNumberFormat="1" applyFont="1" applyFill="1" applyBorder="1" applyAlignment="1">
      <alignment horizontal="center" vertical="justify"/>
    </xf>
    <xf numFmtId="165" fontId="6" fillId="2" borderId="19" xfId="0" applyNumberFormat="1" applyFont="1" applyFill="1" applyBorder="1" applyAlignment="1">
      <alignment horizontal="center" vertical="justify"/>
    </xf>
    <xf numFmtId="0" fontId="6" fillId="2" borderId="30" xfId="0" applyFont="1" applyFill="1" applyBorder="1" applyAlignment="1">
      <alignment horizontal="center" vertical="justify"/>
    </xf>
    <xf numFmtId="0" fontId="6" fillId="2" borderId="32" xfId="0" applyFont="1" applyFill="1" applyBorder="1" applyAlignment="1">
      <alignment horizontal="center" vertical="justify"/>
    </xf>
    <xf numFmtId="2" fontId="6" fillId="2" borderId="22" xfId="0" applyNumberFormat="1" applyFont="1" applyFill="1" applyBorder="1" applyAlignment="1">
      <alignment horizontal="center" vertical="justify"/>
    </xf>
    <xf numFmtId="2" fontId="20" fillId="2" borderId="22" xfId="0" applyNumberFormat="1" applyFont="1" applyFill="1" applyBorder="1" applyAlignment="1">
      <alignment horizontal="center" vertical="justify"/>
    </xf>
    <xf numFmtId="0" fontId="20" fillId="2" borderId="21" xfId="0" applyFont="1" applyFill="1" applyBorder="1" applyAlignment="1">
      <alignment horizontal="center" vertical="justify" wrapText="1"/>
    </xf>
    <xf numFmtId="0" fontId="7" fillId="2" borderId="30" xfId="0" applyFont="1" applyFill="1" applyBorder="1" applyAlignment="1">
      <alignment horizontal="center" vertical="justify" wrapText="1"/>
    </xf>
    <xf numFmtId="0" fontId="7" fillId="2" borderId="31" xfId="0" applyFont="1" applyFill="1" applyBorder="1" applyAlignment="1">
      <alignment horizontal="center" vertical="justify" wrapText="1"/>
    </xf>
    <xf numFmtId="0" fontId="7" fillId="2" borderId="32" xfId="0" applyFont="1" applyFill="1" applyBorder="1" applyAlignment="1">
      <alignment horizontal="center" vertical="justify" wrapText="1"/>
    </xf>
    <xf numFmtId="0" fontId="7" fillId="2" borderId="10" xfId="0" applyFont="1" applyFill="1" applyBorder="1" applyAlignment="1">
      <alignment horizontal="center" vertical="justify" wrapText="1"/>
    </xf>
    <xf numFmtId="0" fontId="6" fillId="2" borderId="10" xfId="0" applyFont="1" applyFill="1" applyBorder="1" applyAlignment="1">
      <alignment horizontal="left" vertical="justify" wrapText="1"/>
    </xf>
    <xf numFmtId="0" fontId="6" fillId="2" borderId="10" xfId="0" applyFont="1" applyFill="1" applyBorder="1" applyAlignment="1">
      <alignment horizontal="center" vertical="justify" wrapText="1"/>
    </xf>
    <xf numFmtId="0" fontId="6" fillId="2" borderId="10" xfId="0" applyFont="1" applyFill="1" applyBorder="1" applyAlignment="1">
      <alignment horizontal="center" vertical="justify"/>
    </xf>
    <xf numFmtId="2" fontId="6" fillId="2" borderId="10" xfId="0" applyNumberFormat="1" applyFont="1" applyFill="1" applyBorder="1" applyAlignment="1">
      <alignment horizontal="center" vertical="justify" wrapText="1"/>
    </xf>
    <xf numFmtId="2" fontId="20" fillId="2" borderId="10" xfId="0" applyNumberFormat="1" applyFont="1" applyFill="1" applyBorder="1" applyAlignment="1">
      <alignment horizontal="center" vertical="justify" wrapText="1"/>
    </xf>
    <xf numFmtId="0" fontId="7" fillId="2" borderId="28" xfId="0" applyFont="1" applyFill="1" applyBorder="1" applyAlignment="1">
      <alignment horizontal="center" vertical="justify" wrapText="1"/>
    </xf>
    <xf numFmtId="0" fontId="20" fillId="2" borderId="21" xfId="0" applyFont="1" applyFill="1" applyBorder="1" applyAlignment="1">
      <alignment horizontal="center" vertical="justify"/>
    </xf>
    <xf numFmtId="0" fontId="6" fillId="2" borderId="4" xfId="0" applyFont="1" applyFill="1" applyBorder="1" applyAlignment="1">
      <alignment horizontal="left" vertical="justify"/>
    </xf>
    <xf numFmtId="2" fontId="7" fillId="2" borderId="4" xfId="0" applyNumberFormat="1" applyFont="1" applyFill="1" applyBorder="1" applyAlignment="1">
      <alignment horizontal="center" vertical="justify"/>
    </xf>
    <xf numFmtId="2" fontId="7" fillId="2" borderId="17" xfId="0" applyNumberFormat="1" applyFont="1" applyFill="1" applyBorder="1" applyAlignment="1">
      <alignment horizontal="center" vertical="justify"/>
    </xf>
    <xf numFmtId="2" fontId="7" fillId="2" borderId="19" xfId="0" applyNumberFormat="1" applyFont="1" applyFill="1" applyBorder="1" applyAlignment="1">
      <alignment horizontal="center" vertical="justify"/>
    </xf>
    <xf numFmtId="0" fontId="6" fillId="2" borderId="21" xfId="0" applyFont="1" applyFill="1" applyBorder="1" applyAlignment="1">
      <alignment horizontal="left" vertical="justify"/>
    </xf>
    <xf numFmtId="0" fontId="7" fillId="2" borderId="21" xfId="0" applyFont="1" applyFill="1" applyBorder="1" applyAlignment="1">
      <alignment horizontal="center" vertical="justify"/>
    </xf>
    <xf numFmtId="2" fontId="7" fillId="2" borderId="21" xfId="0" applyNumberFormat="1" applyFont="1" applyFill="1" applyBorder="1" applyAlignment="1">
      <alignment horizontal="center" vertical="justify"/>
    </xf>
    <xf numFmtId="0" fontId="23" fillId="2" borderId="21" xfId="0" applyFont="1" applyFill="1" applyBorder="1" applyAlignment="1">
      <alignment horizontal="center" vertical="justify"/>
    </xf>
    <xf numFmtId="0" fontId="7" fillId="2" borderId="17" xfId="0" applyFont="1" applyFill="1" applyBorder="1" applyAlignment="1">
      <alignment horizontal="center" vertical="justify"/>
    </xf>
    <xf numFmtId="0" fontId="7" fillId="2" borderId="4" xfId="0" applyFont="1" applyFill="1" applyBorder="1" applyAlignment="1">
      <alignment horizontal="center" vertical="justify"/>
    </xf>
    <xf numFmtId="0" fontId="7" fillId="2" borderId="28" xfId="0" applyFont="1" applyFill="1" applyBorder="1" applyAlignment="1">
      <alignment horizontal="center" vertical="justify"/>
    </xf>
    <xf numFmtId="165" fontId="7" fillId="2" borderId="4" xfId="0" applyNumberFormat="1" applyFont="1" applyFill="1" applyBorder="1" applyAlignment="1">
      <alignment horizontal="center" vertical="justify"/>
    </xf>
    <xf numFmtId="2" fontId="23" fillId="2" borderId="19" xfId="0" applyNumberFormat="1" applyFont="1" applyFill="1" applyBorder="1" applyAlignment="1">
      <alignment horizontal="center" vertical="justify"/>
    </xf>
    <xf numFmtId="0" fontId="7" fillId="2" borderId="0" xfId="0" applyFont="1" applyFill="1" applyBorder="1" applyAlignment="1">
      <alignment horizontal="center" vertical="justify"/>
    </xf>
    <xf numFmtId="0" fontId="6" fillId="2" borderId="0" xfId="0" applyFont="1" applyFill="1" applyBorder="1" applyAlignment="1">
      <alignment horizontal="left" vertical="justify"/>
    </xf>
    <xf numFmtId="0" fontId="6" fillId="2" borderId="0" xfId="0" applyFont="1" applyFill="1" applyBorder="1" applyAlignment="1">
      <alignment horizontal="center" vertical="justify" wrapText="1"/>
    </xf>
    <xf numFmtId="0" fontId="6" fillId="2" borderId="0" xfId="0" applyFont="1" applyFill="1" applyBorder="1" applyAlignment="1">
      <alignment horizontal="center" vertical="justify"/>
    </xf>
    <xf numFmtId="2" fontId="7" fillId="2" borderId="0" xfId="0" applyNumberFormat="1" applyFont="1" applyFill="1" applyBorder="1" applyAlignment="1">
      <alignment horizontal="center" vertical="justify"/>
    </xf>
    <xf numFmtId="2" fontId="23" fillId="2" borderId="0" xfId="0" applyNumberFormat="1" applyFont="1" applyFill="1" applyBorder="1" applyAlignment="1">
      <alignment horizontal="center" vertical="justify"/>
    </xf>
    <xf numFmtId="14" fontId="6" fillId="2" borderId="0" xfId="0" applyNumberFormat="1" applyFont="1" applyFill="1" applyBorder="1" applyAlignment="1">
      <alignment horizontal="center" vertical="justify"/>
    </xf>
    <xf numFmtId="0" fontId="7" fillId="2" borderId="0" xfId="0" applyFont="1" applyFill="1" applyBorder="1" applyAlignment="1">
      <alignment vertical="justify"/>
    </xf>
    <xf numFmtId="0" fontId="17" fillId="2" borderId="21" xfId="0" applyFont="1" applyFill="1" applyBorder="1" applyAlignment="1">
      <alignment horizontal="center" vertical="justify"/>
    </xf>
    <xf numFmtId="0" fontId="6" fillId="2" borderId="6" xfId="0" applyFont="1" applyFill="1" applyBorder="1" applyAlignment="1">
      <alignment horizontal="left" vertical="justify" wrapText="1"/>
    </xf>
    <xf numFmtId="0" fontId="6" fillId="2" borderId="6" xfId="0" applyFont="1" applyFill="1" applyBorder="1" applyAlignment="1">
      <alignment horizontal="center" vertical="justify"/>
    </xf>
    <xf numFmtId="2" fontId="6" fillId="2" borderId="6" xfId="0" applyNumberFormat="1" applyFont="1" applyFill="1" applyBorder="1" applyAlignment="1">
      <alignment horizontal="center" vertical="justify"/>
    </xf>
    <xf numFmtId="2" fontId="20" fillId="2" borderId="6" xfId="0" applyNumberFormat="1" applyFont="1" applyFill="1" applyBorder="1" applyAlignment="1">
      <alignment horizontal="center" vertical="justify"/>
    </xf>
    <xf numFmtId="14" fontId="6" fillId="2" borderId="6" xfId="0" applyNumberFormat="1" applyFont="1" applyFill="1" applyBorder="1" applyAlignment="1">
      <alignment horizontal="center" vertical="justify"/>
    </xf>
    <xf numFmtId="0" fontId="0" fillId="2" borderId="30" xfId="0" applyFill="1" applyBorder="1" applyAlignment="1">
      <alignment horizontal="center" vertical="justify" wrapText="1"/>
    </xf>
    <xf numFmtId="2" fontId="17" fillId="2" borderId="21" xfId="0" applyNumberFormat="1" applyFont="1" applyFill="1" applyBorder="1" applyAlignment="1">
      <alignment horizontal="center" vertical="justify"/>
    </xf>
    <xf numFmtId="0" fontId="0" fillId="2" borderId="31" xfId="0" applyFill="1" applyBorder="1" applyAlignment="1">
      <alignment horizontal="center" vertical="justify" wrapText="1"/>
    </xf>
    <xf numFmtId="2" fontId="17" fillId="2" borderId="4" xfId="0" applyNumberFormat="1" applyFont="1" applyFill="1" applyBorder="1" applyAlignment="1">
      <alignment horizontal="center" vertical="justify"/>
    </xf>
    <xf numFmtId="0" fontId="0" fillId="2" borderId="32" xfId="0" applyFill="1" applyBorder="1" applyAlignment="1">
      <alignment horizontal="center" vertical="justify" wrapText="1"/>
    </xf>
    <xf numFmtId="2" fontId="17" fillId="2" borderId="17" xfId="0" applyNumberFormat="1" applyFont="1" applyFill="1" applyBorder="1" applyAlignment="1">
      <alignment horizontal="center" vertical="justify"/>
    </xf>
    <xf numFmtId="0" fontId="0" fillId="2" borderId="28" xfId="0" applyFill="1" applyBorder="1" applyAlignment="1">
      <alignment horizontal="center" vertical="justify" wrapText="1"/>
    </xf>
    <xf numFmtId="2" fontId="17" fillId="2" borderId="19" xfId="0" applyNumberFormat="1" applyFont="1" applyFill="1" applyBorder="1" applyAlignment="1">
      <alignment horizontal="center" vertical="justify"/>
    </xf>
    <xf numFmtId="0" fontId="0" fillId="2" borderId="33" xfId="0" applyFill="1" applyBorder="1" applyAlignment="1">
      <alignment horizontal="center" vertical="justify" wrapText="1"/>
    </xf>
    <xf numFmtId="0" fontId="6" fillId="2" borderId="20" xfId="0" applyFont="1" applyFill="1" applyBorder="1" applyAlignment="1">
      <alignment horizontal="left" vertical="justify" wrapText="1"/>
    </xf>
    <xf numFmtId="0" fontId="6" fillId="2" borderId="20" xfId="0" applyFont="1" applyFill="1" applyBorder="1" applyAlignment="1">
      <alignment horizontal="center" vertical="justify"/>
    </xf>
    <xf numFmtId="2" fontId="6" fillId="2" borderId="20" xfId="0" applyNumberFormat="1" applyFont="1" applyFill="1" applyBorder="1" applyAlignment="1">
      <alignment horizontal="center" vertical="justify"/>
    </xf>
    <xf numFmtId="2" fontId="17" fillId="2" borderId="20" xfId="0" applyNumberFormat="1" applyFont="1" applyFill="1" applyBorder="1" applyAlignment="1">
      <alignment horizontal="center" vertical="justify"/>
    </xf>
    <xf numFmtId="2" fontId="20" fillId="2" borderId="20" xfId="0" applyNumberFormat="1" applyFont="1" applyFill="1" applyBorder="1" applyAlignment="1">
      <alignment horizontal="center" vertical="justify"/>
    </xf>
    <xf numFmtId="2" fontId="17" fillId="2" borderId="6" xfId="0" applyNumberFormat="1" applyFont="1" applyFill="1" applyBorder="1" applyAlignment="1">
      <alignment horizontal="center" vertical="justify"/>
    </xf>
    <xf numFmtId="0" fontId="6" fillId="2" borderId="22" xfId="0" applyFont="1" applyFill="1" applyBorder="1" applyAlignment="1">
      <alignment horizontal="left" vertical="justify" wrapText="1"/>
    </xf>
    <xf numFmtId="2" fontId="17" fillId="2" borderId="22" xfId="0" applyNumberFormat="1" applyFont="1" applyFill="1" applyBorder="1" applyAlignment="1">
      <alignment horizontal="center" vertical="justify"/>
    </xf>
    <xf numFmtId="0" fontId="6" fillId="2" borderId="20" xfId="0" applyFont="1" applyFill="1" applyBorder="1" applyAlignment="1">
      <alignment vertical="justify" wrapText="1"/>
    </xf>
    <xf numFmtId="0" fontId="6" fillId="2" borderId="19" xfId="0" applyFont="1" applyFill="1" applyBorder="1" applyAlignment="1">
      <alignment vertical="justify" wrapText="1"/>
    </xf>
    <xf numFmtId="0" fontId="0" fillId="2" borderId="0" xfId="0" applyFill="1" applyAlignment="1">
      <alignment horizontal="center" vertical="justify"/>
    </xf>
    <xf numFmtId="0" fontId="0" fillId="2" borderId="0" xfId="0" applyFill="1" applyAlignment="1">
      <alignment horizontal="left" vertical="justify"/>
    </xf>
    <xf numFmtId="0" fontId="0" fillId="0" borderId="0" xfId="0" applyAlignment="1">
      <alignment horizontal="center" vertical="justify"/>
    </xf>
    <xf numFmtId="0" fontId="22" fillId="2" borderId="0" xfId="0" applyFont="1" applyFill="1" applyAlignment="1">
      <alignment vertical="justify"/>
    </xf>
    <xf numFmtId="0" fontId="0" fillId="2" borderId="4" xfId="0" applyFill="1" applyBorder="1" applyAlignment="1">
      <alignment vertical="justify"/>
    </xf>
    <xf numFmtId="0" fontId="0" fillId="2" borderId="30" xfId="0" applyFill="1" applyBorder="1" applyAlignment="1">
      <alignment horizontal="center" vertical="justify"/>
    </xf>
    <xf numFmtId="0" fontId="0" fillId="2" borderId="21" xfId="0" applyFill="1" applyBorder="1" applyAlignment="1">
      <alignment vertical="justify"/>
    </xf>
    <xf numFmtId="0" fontId="22" fillId="2" borderId="37" xfId="0" applyFont="1" applyFill="1" applyBorder="1" applyAlignment="1">
      <alignment vertical="justify"/>
    </xf>
    <xf numFmtId="0" fontId="0" fillId="2" borderId="31" xfId="0" applyFill="1" applyBorder="1" applyAlignment="1">
      <alignment horizontal="center" vertical="justify"/>
    </xf>
    <xf numFmtId="0" fontId="22" fillId="2" borderId="40" xfId="0" applyFont="1" applyFill="1" applyBorder="1" applyAlignment="1">
      <alignment vertical="justify"/>
    </xf>
    <xf numFmtId="0" fontId="0" fillId="2" borderId="32" xfId="0" applyFill="1" applyBorder="1" applyAlignment="1">
      <alignment horizontal="center" vertical="justify"/>
    </xf>
    <xf numFmtId="0" fontId="0" fillId="2" borderId="17" xfId="0" applyFill="1" applyBorder="1" applyAlignment="1">
      <alignment vertical="justify"/>
    </xf>
    <xf numFmtId="0" fontId="22" fillId="2" borderId="36" xfId="0" applyFont="1" applyFill="1" applyBorder="1" applyAlignment="1">
      <alignment vertical="justify"/>
    </xf>
    <xf numFmtId="0" fontId="0" fillId="2" borderId="50" xfId="0" applyFill="1" applyBorder="1" applyAlignment="1">
      <alignment horizontal="center" vertical="justify"/>
    </xf>
    <xf numFmtId="0" fontId="0" fillId="2" borderId="6" xfId="0" applyFill="1" applyBorder="1" applyAlignment="1">
      <alignment vertical="justify"/>
    </xf>
    <xf numFmtId="0" fontId="22" fillId="2" borderId="46" xfId="0" applyFont="1" applyFill="1" applyBorder="1" applyAlignment="1">
      <alignment vertical="justify"/>
    </xf>
    <xf numFmtId="0" fontId="0" fillId="2" borderId="28" xfId="0" applyFill="1" applyBorder="1" applyAlignment="1">
      <alignment horizontal="center" vertical="justify"/>
    </xf>
    <xf numFmtId="0" fontId="0" fillId="2" borderId="19" xfId="0" applyFill="1" applyBorder="1" applyAlignment="1">
      <alignment vertical="justify"/>
    </xf>
    <xf numFmtId="0" fontId="22" fillId="2" borderId="35" xfId="0" applyFont="1" applyFill="1" applyBorder="1" applyAlignment="1">
      <alignment vertical="justify"/>
    </xf>
    <xf numFmtId="0" fontId="0" fillId="2" borderId="41" xfId="0" applyFill="1" applyBorder="1" applyAlignment="1">
      <alignment horizontal="center" vertical="justify"/>
    </xf>
    <xf numFmtId="0" fontId="0" fillId="2" borderId="5" xfId="0" applyFill="1" applyBorder="1" applyAlignment="1">
      <alignment vertical="justify"/>
    </xf>
    <xf numFmtId="0" fontId="22" fillId="2" borderId="42" xfId="0" applyFont="1" applyFill="1" applyBorder="1" applyAlignment="1">
      <alignment vertical="justify"/>
    </xf>
    <xf numFmtId="0" fontId="0" fillId="0" borderId="19" xfId="0" applyBorder="1" applyAlignment="1">
      <alignment vertical="justify"/>
    </xf>
    <xf numFmtId="0" fontId="0" fillId="2" borderId="39" xfId="0" applyFill="1" applyBorder="1" applyAlignment="1">
      <alignment horizontal="center" vertical="justify"/>
    </xf>
    <xf numFmtId="0" fontId="0" fillId="2" borderId="10" xfId="0" applyFill="1" applyBorder="1" applyAlignment="1">
      <alignment vertical="justify"/>
    </xf>
    <xf numFmtId="0" fontId="22" fillId="2" borderId="38" xfId="0" applyFont="1" applyFill="1" applyBorder="1" applyAlignment="1">
      <alignment vertical="justify"/>
    </xf>
    <xf numFmtId="0" fontId="27" fillId="0" borderId="29" xfId="0" applyFont="1" applyBorder="1" applyAlignment="1">
      <alignment vertical="top" wrapText="1"/>
    </xf>
    <xf numFmtId="0" fontId="27" fillId="0" borderId="19" xfId="0" applyFont="1" applyBorder="1" applyAlignment="1">
      <alignment vertical="top" wrapText="1"/>
    </xf>
    <xf numFmtId="0" fontId="27" fillId="0" borderId="51" xfId="0" applyFont="1" applyBorder="1" applyAlignment="1">
      <alignment vertical="top" wrapText="1"/>
    </xf>
    <xf numFmtId="0" fontId="27" fillId="0" borderId="7" xfId="0" applyFont="1" applyBorder="1" applyAlignment="1">
      <alignment horizontal="right" vertical="top" wrapText="1"/>
    </xf>
    <xf numFmtId="0" fontId="27" fillId="0" borderId="12" xfId="0" applyFont="1" applyBorder="1" applyAlignment="1">
      <alignment vertical="top" wrapText="1"/>
    </xf>
    <xf numFmtId="0" fontId="27" fillId="0" borderId="11" xfId="0" applyFont="1" applyBorder="1" applyAlignment="1">
      <alignment horizontal="right" vertical="top"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0" fillId="0" borderId="23" xfId="0" applyBorder="1" applyAlignment="1">
      <alignment vertical="justify"/>
    </xf>
    <xf numFmtId="0" fontId="0" fillId="0" borderId="24" xfId="0" applyBorder="1" applyAlignment="1">
      <alignment vertical="justify"/>
    </xf>
    <xf numFmtId="0" fontId="0" fillId="0" borderId="16" xfId="0" applyBorder="1" applyAlignment="1">
      <alignment vertical="justify"/>
    </xf>
    <xf numFmtId="0" fontId="0" fillId="0" borderId="25" xfId="0" applyBorder="1" applyAlignment="1">
      <alignment vertical="justify"/>
    </xf>
    <xf numFmtId="0" fontId="0" fillId="0" borderId="9" xfId="0" applyBorder="1" applyAlignment="1">
      <alignment vertical="justify"/>
    </xf>
    <xf numFmtId="0" fontId="0" fillId="0" borderId="8" xfId="0" applyBorder="1" applyAlignment="1">
      <alignment vertical="justify"/>
    </xf>
    <xf numFmtId="0" fontId="27" fillId="0" borderId="43" xfId="0" applyFont="1" applyBorder="1" applyAlignment="1">
      <alignment vertical="top" wrapText="1"/>
    </xf>
    <xf numFmtId="0" fontId="0" fillId="2" borderId="33" xfId="0" applyFill="1" applyBorder="1" applyAlignment="1">
      <alignment horizontal="center" vertical="justify"/>
    </xf>
    <xf numFmtId="0" fontId="0" fillId="0" borderId="52" xfId="0" applyBorder="1" applyAlignment="1">
      <alignment vertical="justify"/>
    </xf>
    <xf numFmtId="0" fontId="0" fillId="2" borderId="20" xfId="0" applyFill="1" applyBorder="1" applyAlignment="1">
      <alignment vertical="justify"/>
    </xf>
    <xf numFmtId="0" fontId="0" fillId="2" borderId="49" xfId="0" applyFill="1" applyBorder="1" applyAlignment="1">
      <alignment horizontal="center" vertical="justify"/>
    </xf>
    <xf numFmtId="0" fontId="0" fillId="0" borderId="0" xfId="0" applyBorder="1" applyAlignment="1">
      <alignment vertical="justify"/>
    </xf>
    <xf numFmtId="0" fontId="0" fillId="2" borderId="0" xfId="0" applyFill="1" applyBorder="1" applyAlignment="1">
      <alignment vertical="justify"/>
    </xf>
    <xf numFmtId="0" fontId="0" fillId="2" borderId="48" xfId="0" applyFill="1" applyBorder="1" applyAlignment="1">
      <alignment horizontal="center" vertical="justify"/>
    </xf>
    <xf numFmtId="0" fontId="0" fillId="0" borderId="53" xfId="0" applyBorder="1" applyAlignment="1">
      <alignment vertical="justify"/>
    </xf>
    <xf numFmtId="0" fontId="0" fillId="2" borderId="53" xfId="0" applyFill="1" applyBorder="1" applyAlignment="1">
      <alignment vertical="justify"/>
    </xf>
    <xf numFmtId="0" fontId="6" fillId="2" borderId="26" xfId="0" applyFont="1" applyFill="1" applyBorder="1" applyAlignment="1">
      <alignment horizontal="center" vertical="justify" wrapText="1"/>
    </xf>
    <xf numFmtId="0" fontId="27" fillId="0" borderId="44" xfId="0" applyFont="1" applyBorder="1" applyAlignment="1">
      <alignment vertical="top" wrapText="1"/>
    </xf>
    <xf numFmtId="0" fontId="27" fillId="0" borderId="4" xfId="0" applyFont="1" applyBorder="1" applyAlignment="1">
      <alignment vertical="top" wrapText="1"/>
    </xf>
    <xf numFmtId="0" fontId="27" fillId="0" borderId="54" xfId="0" applyFont="1" applyBorder="1" applyAlignment="1">
      <alignment vertical="top" wrapText="1"/>
    </xf>
    <xf numFmtId="0" fontId="27" fillId="0" borderId="55" xfId="0" applyFont="1" applyBorder="1" applyAlignment="1">
      <alignment vertical="top" wrapText="1"/>
    </xf>
    <xf numFmtId="0" fontId="0" fillId="2" borderId="56" xfId="0" applyFill="1" applyBorder="1" applyAlignment="1">
      <alignment horizontal="center" vertical="justify"/>
    </xf>
    <xf numFmtId="0" fontId="27" fillId="0" borderId="37" xfId="0" applyFont="1" applyBorder="1" applyAlignment="1">
      <alignment horizontal="right" vertical="top" wrapText="1"/>
    </xf>
    <xf numFmtId="0" fontId="27" fillId="0" borderId="40" xfId="0" applyFont="1" applyBorder="1" applyAlignment="1">
      <alignment horizontal="right" vertical="top" wrapText="1"/>
    </xf>
    <xf numFmtId="0" fontId="27" fillId="0" borderId="36" xfId="0" applyFont="1" applyBorder="1" applyAlignment="1">
      <alignment horizontal="right" vertical="top" wrapText="1"/>
    </xf>
    <xf numFmtId="0" fontId="5" fillId="2" borderId="29" xfId="0" applyFont="1" applyFill="1" applyBorder="1" applyAlignment="1">
      <alignment horizontal="center" vertical="justify"/>
    </xf>
    <xf numFmtId="0" fontId="6" fillId="2" borderId="29" xfId="0" applyFont="1" applyFill="1" applyBorder="1" applyAlignment="1">
      <alignment horizontal="center" vertical="justify"/>
    </xf>
    <xf numFmtId="0" fontId="6" fillId="2" borderId="51" xfId="0" applyFont="1" applyFill="1" applyBorder="1" applyAlignment="1">
      <alignment horizontal="center" vertical="justify"/>
    </xf>
    <xf numFmtId="0" fontId="6" fillId="2" borderId="7" xfId="0" applyFont="1" applyFill="1" applyBorder="1" applyAlignment="1">
      <alignment horizontal="center" vertical="justify"/>
    </xf>
    <xf numFmtId="0" fontId="6" fillId="2" borderId="18" xfId="0" applyFont="1" applyFill="1" applyBorder="1" applyAlignment="1">
      <alignment horizontal="center" vertical="justify"/>
    </xf>
    <xf numFmtId="0" fontId="6" fillId="2" borderId="7" xfId="0" applyFont="1" applyFill="1" applyBorder="1" applyAlignment="1">
      <alignment horizontal="center" vertical="justify" wrapText="1"/>
    </xf>
    <xf numFmtId="0" fontId="6" fillId="2" borderId="18" xfId="0" applyNumberFormat="1" applyFont="1" applyFill="1" applyBorder="1" applyAlignment="1">
      <alignment horizontal="center" vertical="justify"/>
    </xf>
    <xf numFmtId="0" fontId="6" fillId="2" borderId="51" xfId="0" applyNumberFormat="1" applyFont="1" applyFill="1" applyBorder="1" applyAlignment="1">
      <alignment horizontal="center" vertical="justify"/>
    </xf>
    <xf numFmtId="0" fontId="6" fillId="2" borderId="7" xfId="0" applyNumberFormat="1" applyFont="1" applyFill="1" applyBorder="1" applyAlignment="1">
      <alignment horizontal="center" vertical="justify"/>
    </xf>
    <xf numFmtId="0" fontId="6" fillId="2" borderId="11" xfId="0" applyFont="1" applyFill="1" applyBorder="1" applyAlignment="1">
      <alignment horizontal="center" vertical="justify"/>
    </xf>
    <xf numFmtId="0" fontId="6" fillId="3" borderId="51" xfId="0" applyFont="1" applyFill="1" applyBorder="1" applyAlignment="1">
      <alignment horizontal="center" vertical="justify"/>
    </xf>
    <xf numFmtId="0" fontId="6" fillId="3" borderId="7" xfId="0" applyFont="1" applyFill="1" applyBorder="1" applyAlignment="1">
      <alignment horizontal="center" vertical="justify"/>
    </xf>
    <xf numFmtId="0" fontId="6" fillId="3" borderId="18" xfId="0" applyFont="1" applyFill="1" applyBorder="1" applyAlignment="1">
      <alignment horizontal="center" vertical="justify"/>
    </xf>
    <xf numFmtId="0" fontId="6" fillId="3" borderId="51" xfId="0" applyNumberFormat="1" applyFont="1" applyFill="1" applyBorder="1" applyAlignment="1">
      <alignment horizontal="center" vertical="justify"/>
    </xf>
    <xf numFmtId="0" fontId="6" fillId="3" borderId="7" xfId="0" applyNumberFormat="1" applyFont="1" applyFill="1" applyBorder="1" applyAlignment="1">
      <alignment horizontal="center" vertical="justify"/>
    </xf>
    <xf numFmtId="0" fontId="6" fillId="2" borderId="51" xfId="0" applyFont="1" applyFill="1" applyBorder="1" applyAlignment="1">
      <alignment vertical="justify"/>
    </xf>
    <xf numFmtId="0" fontId="6" fillId="2" borderId="51" xfId="0" applyFont="1" applyFill="1" applyBorder="1" applyAlignment="1">
      <alignment horizontal="center" vertical="justify" wrapText="1"/>
    </xf>
    <xf numFmtId="0" fontId="6" fillId="2" borderId="18" xfId="0" applyFont="1" applyFill="1" applyBorder="1" applyAlignment="1">
      <alignment horizontal="center" vertical="justify" wrapText="1"/>
    </xf>
    <xf numFmtId="0" fontId="6" fillId="2" borderId="29" xfId="0" applyFont="1" applyFill="1" applyBorder="1" applyAlignment="1">
      <alignment horizontal="center" vertical="justify" wrapText="1"/>
    </xf>
    <xf numFmtId="0" fontId="6" fillId="3" borderId="51" xfId="0" applyFont="1" applyFill="1" applyBorder="1" applyAlignment="1">
      <alignment horizontal="center" vertical="justify" wrapText="1"/>
    </xf>
    <xf numFmtId="0" fontId="6" fillId="3" borderId="18" xfId="0" applyFont="1" applyFill="1" applyBorder="1" applyAlignment="1">
      <alignment horizontal="center" vertical="justify" wrapText="1"/>
    </xf>
    <xf numFmtId="0" fontId="7" fillId="2" borderId="29" xfId="0" applyFont="1" applyFill="1" applyBorder="1" applyAlignment="1">
      <alignment vertical="justify"/>
    </xf>
    <xf numFmtId="0" fontId="7" fillId="2" borderId="51" xfId="0" applyFont="1" applyFill="1" applyBorder="1" applyAlignment="1">
      <alignment vertical="justify"/>
    </xf>
    <xf numFmtId="0" fontId="7" fillId="2" borderId="7" xfId="0" applyFont="1" applyFill="1" applyBorder="1" applyAlignment="1">
      <alignment vertical="justify"/>
    </xf>
    <xf numFmtId="0" fontId="7" fillId="2" borderId="18" xfId="0" applyFont="1" applyFill="1" applyBorder="1" applyAlignment="1">
      <alignment vertical="justify"/>
    </xf>
    <xf numFmtId="0" fontId="26" fillId="2" borderId="51" xfId="0" applyFont="1" applyFill="1" applyBorder="1" applyAlignment="1">
      <alignment horizontal="center" vertical="justify" wrapText="1"/>
    </xf>
    <xf numFmtId="0" fontId="26" fillId="2" borderId="7" xfId="0" applyFont="1" applyFill="1" applyBorder="1" applyAlignment="1">
      <alignment horizontal="center" vertical="justify" wrapText="1"/>
    </xf>
    <xf numFmtId="0" fontId="26" fillId="2" borderId="18" xfId="0" applyFont="1" applyFill="1" applyBorder="1" applyAlignment="1">
      <alignment horizontal="center" vertical="justify" wrapText="1"/>
    </xf>
    <xf numFmtId="0" fontId="6" fillId="2" borderId="12" xfId="0" applyFont="1" applyFill="1" applyBorder="1" applyAlignment="1">
      <alignment vertical="justify"/>
    </xf>
    <xf numFmtId="0" fontId="6" fillId="2" borderId="7" xfId="0" applyFont="1" applyFill="1" applyBorder="1" applyAlignment="1">
      <alignment vertical="justify"/>
    </xf>
    <xf numFmtId="0" fontId="6" fillId="2" borderId="18" xfId="0" applyFont="1" applyFill="1" applyBorder="1" applyAlignment="1">
      <alignment vertical="justify"/>
    </xf>
    <xf numFmtId="0" fontId="6" fillId="2" borderId="29" xfId="0" applyFont="1" applyFill="1" applyBorder="1" applyAlignment="1">
      <alignment vertical="justify"/>
    </xf>
    <xf numFmtId="0" fontId="6" fillId="2" borderId="55" xfId="0" applyFont="1" applyFill="1" applyBorder="1" applyAlignment="1">
      <alignment horizontal="center" vertical="justify"/>
    </xf>
    <xf numFmtId="0" fontId="6" fillId="2" borderId="12" xfId="0" applyFont="1" applyFill="1" applyBorder="1" applyAlignment="1">
      <alignment horizontal="center" vertical="justify"/>
    </xf>
    <xf numFmtId="0" fontId="6" fillId="2" borderId="57" xfId="0" applyFont="1" applyFill="1" applyBorder="1" applyAlignment="1">
      <alignment horizontal="center" vertical="justify"/>
    </xf>
    <xf numFmtId="2" fontId="6" fillId="2" borderId="55" xfId="0" applyNumberFormat="1" applyFont="1" applyFill="1" applyBorder="1" applyAlignment="1">
      <alignment horizontal="center" vertical="justify"/>
    </xf>
    <xf numFmtId="2" fontId="6" fillId="2" borderId="29" xfId="0" applyNumberFormat="1" applyFont="1" applyFill="1" applyBorder="1" applyAlignment="1">
      <alignment horizontal="center" vertical="justify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14" fontId="6" fillId="0" borderId="0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wrapText="1"/>
    </xf>
    <xf numFmtId="0" fontId="0" fillId="0" borderId="0" xfId="0" applyBorder="1"/>
    <xf numFmtId="1" fontId="6" fillId="0" borderId="0" xfId="0" applyNumberFormat="1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14" fontId="15" fillId="0" borderId="4" xfId="0" applyNumberFormat="1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" fontId="10" fillId="0" borderId="4" xfId="0" applyNumberFormat="1" applyFont="1" applyBorder="1" applyAlignment="1">
      <alignment horizontal="center" vertical="top" wrapText="1"/>
    </xf>
    <xf numFmtId="14" fontId="15" fillId="0" borderId="5" xfId="0" applyNumberFormat="1" applyFont="1" applyBorder="1" applyAlignment="1">
      <alignment horizontal="center" vertical="top" wrapText="1"/>
    </xf>
    <xf numFmtId="14" fontId="15" fillId="0" borderId="10" xfId="0" applyNumberFormat="1" applyFont="1" applyBorder="1" applyAlignment="1">
      <alignment horizontal="center" vertical="top" wrapText="1"/>
    </xf>
    <xf numFmtId="14" fontId="15" fillId="0" borderId="6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1" fontId="10" fillId="0" borderId="5" xfId="0" applyNumberFormat="1" applyFont="1" applyBorder="1" applyAlignment="1">
      <alignment horizontal="center" vertical="top"/>
    </xf>
    <xf numFmtId="1" fontId="10" fillId="0" borderId="10" xfId="0" applyNumberFormat="1" applyFont="1" applyBorder="1" applyAlignment="1">
      <alignment horizontal="center" vertical="top"/>
    </xf>
    <xf numFmtId="1" fontId="10" fillId="0" borderId="6" xfId="0" applyNumberFormat="1" applyFont="1" applyBorder="1" applyAlignment="1">
      <alignment horizontal="center" vertical="top"/>
    </xf>
    <xf numFmtId="0" fontId="28" fillId="2" borderId="47" xfId="0" applyFont="1" applyFill="1" applyBorder="1" applyAlignment="1">
      <alignment horizontal="center" vertical="justify" wrapText="1"/>
    </xf>
    <xf numFmtId="0" fontId="6" fillId="2" borderId="20" xfId="0" applyFont="1" applyFill="1" applyBorder="1" applyAlignment="1">
      <alignment horizontal="center" vertical="justify"/>
    </xf>
    <xf numFmtId="0" fontId="6" fillId="2" borderId="10" xfId="0" applyFont="1" applyFill="1" applyBorder="1" applyAlignment="1">
      <alignment horizontal="center" vertical="justify"/>
    </xf>
    <xf numFmtId="0" fontId="6" fillId="2" borderId="22" xfId="0" applyFont="1" applyFill="1" applyBorder="1" applyAlignment="1">
      <alignment horizontal="center" vertical="justify"/>
    </xf>
    <xf numFmtId="0" fontId="6" fillId="2" borderId="20" xfId="0" applyFont="1" applyFill="1" applyBorder="1" applyAlignment="1">
      <alignment horizontal="center" vertical="justify" wrapText="1"/>
    </xf>
    <xf numFmtId="0" fontId="6" fillId="2" borderId="10" xfId="0" applyFont="1" applyFill="1" applyBorder="1" applyAlignment="1">
      <alignment horizontal="center" vertical="justify" wrapText="1"/>
    </xf>
    <xf numFmtId="0" fontId="6" fillId="2" borderId="22" xfId="0" applyFont="1" applyFill="1" applyBorder="1" applyAlignment="1">
      <alignment horizontal="center" vertical="justify" wrapText="1"/>
    </xf>
    <xf numFmtId="0" fontId="0" fillId="2" borderId="33" xfId="0" applyFill="1" applyBorder="1" applyAlignment="1">
      <alignment horizontal="center" vertical="justify" wrapText="1"/>
    </xf>
    <xf numFmtId="0" fontId="0" fillId="2" borderId="39" xfId="0" applyFill="1" applyBorder="1" applyAlignment="1">
      <alignment horizontal="center" vertical="justify" wrapText="1"/>
    </xf>
    <xf numFmtId="0" fontId="0" fillId="2" borderId="34" xfId="0" applyFill="1" applyBorder="1" applyAlignment="1">
      <alignment horizontal="center" vertical="justify" wrapText="1"/>
    </xf>
    <xf numFmtId="14" fontId="6" fillId="2" borderId="20" xfId="0" applyNumberFormat="1" applyFont="1" applyFill="1" applyBorder="1" applyAlignment="1">
      <alignment horizontal="center" vertical="justify"/>
    </xf>
    <xf numFmtId="14" fontId="6" fillId="2" borderId="10" xfId="0" applyNumberFormat="1" applyFont="1" applyFill="1" applyBorder="1" applyAlignment="1">
      <alignment horizontal="center" vertical="justify"/>
    </xf>
    <xf numFmtId="14" fontId="6" fillId="2" borderId="22" xfId="0" applyNumberFormat="1" applyFont="1" applyFill="1" applyBorder="1" applyAlignment="1">
      <alignment horizontal="center" vertical="justify"/>
    </xf>
    <xf numFmtId="0" fontId="0" fillId="2" borderId="30" xfId="0" applyFill="1" applyBorder="1" applyAlignment="1">
      <alignment horizontal="center" vertical="justify" wrapText="1"/>
    </xf>
    <xf numFmtId="0" fontId="0" fillId="2" borderId="31" xfId="0" applyFill="1" applyBorder="1" applyAlignment="1">
      <alignment horizontal="center" vertical="justify" wrapText="1"/>
    </xf>
    <xf numFmtId="0" fontId="0" fillId="2" borderId="32" xfId="0" applyFill="1" applyBorder="1" applyAlignment="1">
      <alignment horizontal="center" vertical="justify" wrapText="1"/>
    </xf>
    <xf numFmtId="0" fontId="2" fillId="2" borderId="0" xfId="0" applyFont="1" applyFill="1" applyAlignment="1">
      <alignment horizontal="center" vertical="justify"/>
    </xf>
    <xf numFmtId="0" fontId="2" fillId="2" borderId="0" xfId="0" applyFont="1" applyFill="1" applyAlignment="1">
      <alignment horizontal="center" vertical="justify" wrapText="1"/>
    </xf>
    <xf numFmtId="0" fontId="2" fillId="2" borderId="0" xfId="0" applyFont="1" applyFill="1" applyAlignment="1">
      <alignment horizontal="right" vertical="justify" wrapText="1"/>
    </xf>
    <xf numFmtId="0" fontId="6" fillId="2" borderId="0" xfId="0" applyFont="1" applyFill="1" applyBorder="1" applyAlignment="1">
      <alignment horizontal="left" vertical="justify" wrapText="1"/>
    </xf>
    <xf numFmtId="0" fontId="6" fillId="2" borderId="14" xfId="0" applyFont="1" applyFill="1" applyBorder="1" applyAlignment="1">
      <alignment horizontal="left" vertical="justify" wrapText="1"/>
    </xf>
    <xf numFmtId="0" fontId="6" fillId="2" borderId="39" xfId="0" applyFont="1" applyFill="1" applyBorder="1" applyAlignment="1">
      <alignment horizontal="center" vertical="justify" wrapText="1"/>
    </xf>
    <xf numFmtId="0" fontId="6" fillId="2" borderId="34" xfId="0" applyFont="1" applyFill="1" applyBorder="1" applyAlignment="1">
      <alignment horizontal="center" vertical="justify" wrapText="1"/>
    </xf>
    <xf numFmtId="0" fontId="6" fillId="2" borderId="6" xfId="0" applyFont="1" applyFill="1" applyBorder="1" applyAlignment="1">
      <alignment horizontal="left" vertical="justify" wrapText="1"/>
    </xf>
    <xf numFmtId="0" fontId="6" fillId="2" borderId="10" xfId="0" applyFont="1" applyFill="1" applyBorder="1" applyAlignment="1">
      <alignment horizontal="left" vertical="justify" wrapText="1"/>
    </xf>
    <xf numFmtId="0" fontId="6" fillId="2" borderId="22" xfId="0" applyFont="1" applyFill="1" applyBorder="1" applyAlignment="1">
      <alignment horizontal="left" vertical="justify" wrapText="1"/>
    </xf>
    <xf numFmtId="0" fontId="6" fillId="2" borderId="26" xfId="0" applyFont="1" applyFill="1" applyBorder="1" applyAlignment="1">
      <alignment horizontal="center" vertical="justify" wrapText="1"/>
    </xf>
    <xf numFmtId="0" fontId="5" fillId="2" borderId="27" xfId="0" applyFont="1" applyFill="1" applyBorder="1" applyAlignment="1">
      <alignment horizontal="center" vertical="justify"/>
    </xf>
    <xf numFmtId="0" fontId="5" fillId="2" borderId="10" xfId="0" applyFont="1" applyFill="1" applyBorder="1" applyAlignment="1">
      <alignment horizontal="center" vertical="justify"/>
    </xf>
    <xf numFmtId="0" fontId="5" fillId="2" borderId="22" xfId="0" applyFont="1" applyFill="1" applyBorder="1" applyAlignment="1">
      <alignment horizontal="center" vertical="justify"/>
    </xf>
    <xf numFmtId="0" fontId="7" fillId="2" borderId="10" xfId="0" applyFont="1" applyFill="1" applyBorder="1" applyAlignment="1">
      <alignment horizontal="center" vertical="justify"/>
    </xf>
    <xf numFmtId="0" fontId="7" fillId="2" borderId="22" xfId="0" applyFont="1" applyFill="1" applyBorder="1" applyAlignment="1">
      <alignment horizontal="center" vertical="justify"/>
    </xf>
    <xf numFmtId="0" fontId="5" fillId="2" borderId="26" xfId="0" applyFont="1" applyFill="1" applyBorder="1" applyAlignment="1">
      <alignment horizontal="center" vertical="justify" wrapText="1"/>
    </xf>
    <xf numFmtId="0" fontId="5" fillId="2" borderId="57" xfId="0" applyFont="1" applyFill="1" applyBorder="1" applyAlignment="1">
      <alignment horizontal="center" vertical="justify" wrapText="1"/>
    </xf>
    <xf numFmtId="2" fontId="5" fillId="2" borderId="20" xfId="0" applyNumberFormat="1" applyFont="1" applyFill="1" applyBorder="1" applyAlignment="1">
      <alignment horizontal="center" vertical="justify"/>
    </xf>
    <xf numFmtId="2" fontId="5" fillId="2" borderId="10" xfId="0" applyNumberFormat="1" applyFont="1" applyFill="1" applyBorder="1" applyAlignment="1">
      <alignment horizontal="center" vertical="justify"/>
    </xf>
    <xf numFmtId="2" fontId="5" fillId="2" borderId="22" xfId="0" applyNumberFormat="1" applyFont="1" applyFill="1" applyBorder="1" applyAlignment="1">
      <alignment horizontal="center" vertical="justify"/>
    </xf>
    <xf numFmtId="2" fontId="21" fillId="2" borderId="20" xfId="0" applyNumberFormat="1" applyFont="1" applyFill="1" applyBorder="1" applyAlignment="1">
      <alignment horizontal="center" vertical="justify"/>
    </xf>
    <xf numFmtId="2" fontId="21" fillId="2" borderId="10" xfId="0" applyNumberFormat="1" applyFont="1" applyFill="1" applyBorder="1" applyAlignment="1">
      <alignment horizontal="center" vertical="justify"/>
    </xf>
    <xf numFmtId="2" fontId="21" fillId="2" borderId="22" xfId="0" applyNumberFormat="1" applyFont="1" applyFill="1" applyBorder="1" applyAlignment="1">
      <alignment horizontal="center" vertical="justify"/>
    </xf>
    <xf numFmtId="14" fontId="2" fillId="2" borderId="20" xfId="0" applyNumberFormat="1" applyFont="1" applyFill="1" applyBorder="1" applyAlignment="1">
      <alignment horizontal="center" vertical="justify"/>
    </xf>
    <xf numFmtId="14" fontId="2" fillId="2" borderId="10" xfId="0" applyNumberFormat="1" applyFont="1" applyFill="1" applyBorder="1" applyAlignment="1">
      <alignment horizontal="center" vertical="justify"/>
    </xf>
    <xf numFmtId="14" fontId="2" fillId="2" borderId="22" xfId="0" applyNumberFormat="1" applyFont="1" applyFill="1" applyBorder="1" applyAlignment="1">
      <alignment horizontal="center" vertical="justify"/>
    </xf>
    <xf numFmtId="0" fontId="5" fillId="2" borderId="55" xfId="0" applyFont="1" applyFill="1" applyBorder="1" applyAlignment="1">
      <alignment horizontal="center" vertical="justify"/>
    </xf>
    <xf numFmtId="0" fontId="5" fillId="2" borderId="26" xfId="0" applyFont="1" applyFill="1" applyBorder="1" applyAlignment="1">
      <alignment horizontal="center" vertical="justify"/>
    </xf>
    <xf numFmtId="0" fontId="5" fillId="2" borderId="57" xfId="0" applyFont="1" applyFill="1" applyBorder="1" applyAlignment="1">
      <alignment horizontal="center" vertical="justify"/>
    </xf>
    <xf numFmtId="0" fontId="2" fillId="2" borderId="0" xfId="0" applyFont="1" applyFill="1" applyAlignment="1">
      <alignment horizontal="left" vertical="justify"/>
    </xf>
    <xf numFmtId="0" fontId="6" fillId="2" borderId="0" xfId="0" applyFont="1" applyFill="1" applyAlignment="1">
      <alignment horizontal="left" vertical="justify"/>
    </xf>
    <xf numFmtId="0" fontId="2" fillId="2" borderId="5" xfId="0" applyFont="1" applyFill="1" applyBorder="1" applyAlignment="1">
      <alignment horizontal="center" vertical="justify" wrapText="1"/>
    </xf>
    <xf numFmtId="0" fontId="2" fillId="2" borderId="10" xfId="0" applyFont="1" applyFill="1" applyBorder="1" applyAlignment="1">
      <alignment horizontal="center" vertical="justify" wrapText="1"/>
    </xf>
    <xf numFmtId="0" fontId="2" fillId="2" borderId="11" xfId="0" applyFont="1" applyFill="1" applyBorder="1" applyAlignment="1">
      <alignment horizontal="center" vertical="justify" wrapText="1"/>
    </xf>
    <xf numFmtId="0" fontId="2" fillId="2" borderId="26" xfId="0" applyFont="1" applyFill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left" vertical="justify"/>
    </xf>
    <xf numFmtId="0" fontId="2" fillId="2" borderId="10" xfId="0" applyFont="1" applyFill="1" applyBorder="1" applyAlignment="1">
      <alignment horizontal="left" vertical="justify"/>
    </xf>
    <xf numFmtId="0" fontId="6" fillId="2" borderId="30" xfId="0" applyFont="1" applyFill="1" applyBorder="1" applyAlignment="1">
      <alignment horizontal="center" vertical="justify" wrapText="1"/>
    </xf>
    <xf numFmtId="0" fontId="6" fillId="2" borderId="31" xfId="0" applyFont="1" applyFill="1" applyBorder="1" applyAlignment="1">
      <alignment horizontal="center" vertical="justify" wrapText="1"/>
    </xf>
    <xf numFmtId="0" fontId="6" fillId="2" borderId="32" xfId="0" applyFont="1" applyFill="1" applyBorder="1" applyAlignment="1">
      <alignment horizontal="center" vertical="justify" wrapText="1"/>
    </xf>
    <xf numFmtId="0" fontId="6" fillId="2" borderId="21" xfId="0" applyFont="1" applyFill="1" applyBorder="1" applyAlignment="1">
      <alignment horizontal="center" vertical="justify" wrapText="1"/>
    </xf>
    <xf numFmtId="0" fontId="7" fillId="0" borderId="4" xfId="0" applyFont="1" applyBorder="1" applyAlignment="1">
      <alignment vertical="justify" wrapText="1"/>
    </xf>
    <xf numFmtId="0" fontId="7" fillId="0" borderId="17" xfId="0" applyFont="1" applyBorder="1" applyAlignment="1">
      <alignment vertical="justify" wrapText="1"/>
    </xf>
    <xf numFmtId="0" fontId="6" fillId="2" borderId="4" xfId="0" applyFont="1" applyFill="1" applyBorder="1" applyAlignment="1">
      <alignment horizontal="center" vertical="justify" wrapText="1"/>
    </xf>
    <xf numFmtId="0" fontId="6" fillId="2" borderId="17" xfId="0" applyFont="1" applyFill="1" applyBorder="1" applyAlignment="1">
      <alignment horizontal="center" vertical="justify" wrapText="1"/>
    </xf>
    <xf numFmtId="0" fontId="7" fillId="2" borderId="20" xfId="0" applyFont="1" applyFill="1" applyBorder="1" applyAlignment="1">
      <alignment horizontal="center" vertical="justify"/>
    </xf>
    <xf numFmtId="0" fontId="6" fillId="2" borderId="21" xfId="0" applyFont="1" applyFill="1" applyBorder="1" applyAlignment="1">
      <alignment horizontal="left" vertical="justify" wrapText="1"/>
    </xf>
    <xf numFmtId="0" fontId="6" fillId="2" borderId="4" xfId="0" applyFont="1" applyFill="1" applyBorder="1" applyAlignment="1">
      <alignment horizontal="left" vertical="justify" wrapText="1"/>
    </xf>
    <xf numFmtId="0" fontId="6" fillId="2" borderId="17" xfId="0" applyFont="1" applyFill="1" applyBorder="1" applyAlignment="1">
      <alignment horizontal="left" vertical="justify" wrapText="1"/>
    </xf>
    <xf numFmtId="0" fontId="5" fillId="2" borderId="20" xfId="0" applyFont="1" applyFill="1" applyBorder="1" applyAlignment="1">
      <alignment horizontal="center" vertical="justify"/>
    </xf>
    <xf numFmtId="0" fontId="6" fillId="2" borderId="21" xfId="0" applyFont="1" applyFill="1" applyBorder="1" applyAlignment="1">
      <alignment horizontal="center" vertical="justify"/>
    </xf>
    <xf numFmtId="0" fontId="6" fillId="2" borderId="4" xfId="0" applyFont="1" applyFill="1" applyBorder="1" applyAlignment="1">
      <alignment horizontal="center" vertical="justify"/>
    </xf>
    <xf numFmtId="0" fontId="6" fillId="2" borderId="17" xfId="0" applyFont="1" applyFill="1" applyBorder="1" applyAlignment="1">
      <alignment horizontal="center" vertical="justify"/>
    </xf>
    <xf numFmtId="2" fontId="6" fillId="2" borderId="21" xfId="0" applyNumberFormat="1" applyFont="1" applyFill="1" applyBorder="1" applyAlignment="1">
      <alignment horizontal="center" vertical="justify" wrapText="1"/>
    </xf>
    <xf numFmtId="2" fontId="6" fillId="2" borderId="4" xfId="0" applyNumberFormat="1" applyFont="1" applyFill="1" applyBorder="1" applyAlignment="1">
      <alignment horizontal="center" vertical="justify" wrapText="1"/>
    </xf>
    <xf numFmtId="2" fontId="6" fillId="2" borderId="17" xfId="0" applyNumberFormat="1" applyFont="1" applyFill="1" applyBorder="1" applyAlignment="1">
      <alignment horizontal="center" vertical="justify" wrapText="1"/>
    </xf>
    <xf numFmtId="2" fontId="20" fillId="2" borderId="21" xfId="0" applyNumberFormat="1" applyFont="1" applyFill="1" applyBorder="1" applyAlignment="1">
      <alignment horizontal="center" vertical="justify" wrapText="1"/>
    </xf>
    <xf numFmtId="2" fontId="20" fillId="2" borderId="4" xfId="0" applyNumberFormat="1" applyFont="1" applyFill="1" applyBorder="1" applyAlignment="1">
      <alignment horizontal="center" vertical="justify" wrapText="1"/>
    </xf>
    <xf numFmtId="2" fontId="20" fillId="2" borderId="17" xfId="0" applyNumberFormat="1" applyFont="1" applyFill="1" applyBorder="1" applyAlignment="1">
      <alignment horizontal="center" vertical="justify" wrapText="1"/>
    </xf>
    <xf numFmtId="14" fontId="6" fillId="2" borderId="21" xfId="0" applyNumberFormat="1" applyFont="1" applyFill="1" applyBorder="1" applyAlignment="1">
      <alignment horizontal="center" vertical="justify"/>
    </xf>
    <xf numFmtId="14" fontId="6" fillId="2" borderId="4" xfId="0" applyNumberFormat="1" applyFont="1" applyFill="1" applyBorder="1" applyAlignment="1">
      <alignment horizontal="center" vertical="justify"/>
    </xf>
    <xf numFmtId="14" fontId="6" fillId="2" borderId="17" xfId="0" applyNumberFormat="1" applyFont="1" applyFill="1" applyBorder="1" applyAlignment="1">
      <alignment horizontal="center" vertical="justify"/>
    </xf>
    <xf numFmtId="0" fontId="6" fillId="2" borderId="51" xfId="0" applyFont="1" applyFill="1" applyBorder="1" applyAlignment="1">
      <alignment horizontal="center" vertical="justify"/>
    </xf>
    <xf numFmtId="0" fontId="6" fillId="2" borderId="7" xfId="0" applyFont="1" applyFill="1" applyBorder="1" applyAlignment="1">
      <alignment horizontal="center" vertical="justify"/>
    </xf>
    <xf numFmtId="0" fontId="6" fillId="2" borderId="18" xfId="0" applyFont="1" applyFill="1" applyBorder="1" applyAlignment="1">
      <alignment horizontal="center" vertical="justify"/>
    </xf>
    <xf numFmtId="0" fontId="6" fillId="2" borderId="20" xfId="0" applyFont="1" applyFill="1" applyBorder="1" applyAlignment="1">
      <alignment horizontal="left" vertical="justify" wrapText="1"/>
    </xf>
    <xf numFmtId="0" fontId="0" fillId="2" borderId="10" xfId="0" applyFill="1" applyBorder="1" applyAlignment="1">
      <alignment horizontal="left" vertical="justify"/>
    </xf>
    <xf numFmtId="0" fontId="0" fillId="2" borderId="22" xfId="0" applyFill="1" applyBorder="1" applyAlignment="1">
      <alignment horizontal="left" vertical="justify"/>
    </xf>
    <xf numFmtId="0" fontId="7" fillId="0" borderId="17" xfId="0" applyFont="1" applyBorder="1" applyAlignment="1">
      <alignment horizontal="center" vertical="justify" wrapText="1"/>
    </xf>
    <xf numFmtId="0" fontId="6" fillId="2" borderId="33" xfId="0" applyFont="1" applyFill="1" applyBorder="1" applyAlignment="1">
      <alignment horizontal="center" vertical="justify" wrapText="1"/>
    </xf>
    <xf numFmtId="2" fontId="6" fillId="2" borderId="10" xfId="0" applyNumberFormat="1" applyFont="1" applyFill="1" applyBorder="1" applyAlignment="1">
      <alignment horizontal="center" vertical="justify" wrapText="1"/>
    </xf>
    <xf numFmtId="2" fontId="20" fillId="2" borderId="10" xfId="0" applyNumberFormat="1" applyFont="1" applyFill="1" applyBorder="1" applyAlignment="1">
      <alignment horizontal="center" vertical="justify" wrapText="1"/>
    </xf>
    <xf numFmtId="0" fontId="6" fillId="2" borderId="51" xfId="0" applyFont="1" applyFill="1" applyBorder="1" applyAlignment="1">
      <alignment horizontal="center" vertical="justify" wrapText="1"/>
    </xf>
    <xf numFmtId="0" fontId="6" fillId="2" borderId="0" xfId="0" applyFont="1" applyFill="1" applyBorder="1" applyAlignment="1">
      <alignment horizontal="center" vertical="justify" wrapText="1"/>
    </xf>
    <xf numFmtId="0" fontId="6" fillId="2" borderId="58" xfId="0" applyFont="1" applyFill="1" applyBorder="1" applyAlignment="1">
      <alignment horizontal="center" vertical="justify" wrapText="1"/>
    </xf>
    <xf numFmtId="2" fontId="6" fillId="2" borderId="20" xfId="0" applyNumberFormat="1" applyFont="1" applyFill="1" applyBorder="1" applyAlignment="1">
      <alignment horizontal="center" vertical="justify" wrapText="1"/>
    </xf>
    <xf numFmtId="2" fontId="20" fillId="2" borderId="20" xfId="0" applyNumberFormat="1" applyFont="1" applyFill="1" applyBorder="1" applyAlignment="1">
      <alignment horizontal="center" vertical="justify" wrapText="1"/>
    </xf>
    <xf numFmtId="0" fontId="6" fillId="2" borderId="55" xfId="0" applyFont="1" applyFill="1" applyBorder="1" applyAlignment="1">
      <alignment horizontal="center" vertical="justify"/>
    </xf>
    <xf numFmtId="0" fontId="6" fillId="2" borderId="26" xfId="0" applyFont="1" applyFill="1" applyBorder="1" applyAlignment="1">
      <alignment horizontal="center" vertical="justify"/>
    </xf>
    <xf numFmtId="0" fontId="8" fillId="2" borderId="17" xfId="0" applyFont="1" applyFill="1" applyBorder="1" applyAlignment="1">
      <alignment horizontal="center" vertical="justify"/>
    </xf>
    <xf numFmtId="0" fontId="24" fillId="2" borderId="17" xfId="0" applyFont="1" applyFill="1" applyBorder="1" applyAlignment="1">
      <alignment horizontal="center" vertical="justify"/>
    </xf>
    <xf numFmtId="14" fontId="6" fillId="2" borderId="6" xfId="0" applyNumberFormat="1" applyFont="1" applyFill="1" applyBorder="1" applyAlignment="1">
      <alignment horizontal="center" vertical="justify"/>
    </xf>
    <xf numFmtId="0" fontId="8" fillId="0" borderId="17" xfId="0" applyFont="1" applyBorder="1" applyAlignment="1">
      <alignment vertical="justify"/>
    </xf>
    <xf numFmtId="0" fontId="8" fillId="0" borderId="18" xfId="0" applyFont="1" applyBorder="1" applyAlignment="1">
      <alignment vertical="justify"/>
    </xf>
    <xf numFmtId="0" fontId="8" fillId="2" borderId="4" xfId="0" applyFont="1" applyFill="1" applyBorder="1" applyAlignment="1">
      <alignment horizontal="center" vertical="justify"/>
    </xf>
    <xf numFmtId="0" fontId="6" fillId="2" borderId="5" xfId="0" applyFont="1" applyFill="1" applyBorder="1" applyAlignment="1">
      <alignment horizontal="center" vertical="justify" wrapText="1"/>
    </xf>
    <xf numFmtId="0" fontId="8" fillId="2" borderId="32" xfId="0" applyFont="1" applyFill="1" applyBorder="1" applyAlignment="1">
      <alignment horizontal="center" vertical="justify"/>
    </xf>
    <xf numFmtId="0" fontId="8" fillId="2" borderId="17" xfId="0" applyFont="1" applyFill="1" applyBorder="1" applyAlignment="1">
      <alignment horizontal="left" vertical="justify"/>
    </xf>
    <xf numFmtId="0" fontId="8" fillId="0" borderId="17" xfId="0" applyFont="1" applyBorder="1" applyAlignment="1">
      <alignment horizontal="center" vertical="justify"/>
    </xf>
    <xf numFmtId="0" fontId="8" fillId="2" borderId="17" xfId="0" applyFont="1" applyFill="1" applyBorder="1" applyAlignment="1">
      <alignment vertical="justify"/>
    </xf>
    <xf numFmtId="0" fontId="6" fillId="2" borderId="20" xfId="0" applyFont="1" applyFill="1" applyBorder="1" applyAlignment="1">
      <alignment horizontal="left" vertical="justify"/>
    </xf>
    <xf numFmtId="0" fontId="6" fillId="2" borderId="10" xfId="0" applyFont="1" applyFill="1" applyBorder="1" applyAlignment="1">
      <alignment horizontal="left" vertical="justify"/>
    </xf>
    <xf numFmtId="0" fontId="6" fillId="2" borderId="22" xfId="0" applyFont="1" applyFill="1" applyBorder="1" applyAlignment="1">
      <alignment horizontal="left" vertical="justify"/>
    </xf>
    <xf numFmtId="2" fontId="6" fillId="2" borderId="21" xfId="0" applyNumberFormat="1" applyFont="1" applyFill="1" applyBorder="1" applyAlignment="1">
      <alignment horizontal="center" vertical="justify"/>
    </xf>
    <xf numFmtId="2" fontId="6" fillId="2" borderId="4" xfId="0" applyNumberFormat="1" applyFont="1" applyFill="1" applyBorder="1" applyAlignment="1">
      <alignment horizontal="center" vertical="justify"/>
    </xf>
    <xf numFmtId="2" fontId="20" fillId="2" borderId="21" xfId="0" applyNumberFormat="1" applyFont="1" applyFill="1" applyBorder="1" applyAlignment="1">
      <alignment horizontal="center" vertical="justify"/>
    </xf>
    <xf numFmtId="2" fontId="20" fillId="2" borderId="4" xfId="0" applyNumberFormat="1" applyFont="1" applyFill="1" applyBorder="1" applyAlignment="1">
      <alignment horizontal="center" vertical="justify"/>
    </xf>
    <xf numFmtId="2" fontId="6" fillId="2" borderId="5" xfId="0" applyNumberFormat="1" applyFont="1" applyFill="1" applyBorder="1" applyAlignment="1">
      <alignment horizontal="center" vertical="justify"/>
    </xf>
    <xf numFmtId="2" fontId="6" fillId="2" borderId="22" xfId="0" applyNumberFormat="1" applyFont="1" applyFill="1" applyBorder="1" applyAlignment="1">
      <alignment horizontal="center" vertical="justify"/>
    </xf>
    <xf numFmtId="2" fontId="6" fillId="2" borderId="17" xfId="0" applyNumberFormat="1" applyFont="1" applyFill="1" applyBorder="1" applyAlignment="1">
      <alignment horizontal="center" vertical="justify"/>
    </xf>
    <xf numFmtId="2" fontId="20" fillId="2" borderId="17" xfId="0" applyNumberFormat="1" applyFont="1" applyFill="1" applyBorder="1" applyAlignment="1">
      <alignment horizontal="center" vertical="justify"/>
    </xf>
    <xf numFmtId="0" fontId="6" fillId="2" borderId="7" xfId="0" applyFont="1" applyFill="1" applyBorder="1" applyAlignment="1">
      <alignment horizontal="center" vertical="justify" wrapText="1"/>
    </xf>
    <xf numFmtId="0" fontId="7" fillId="2" borderId="4" xfId="0" applyFont="1" applyFill="1" applyBorder="1" applyAlignment="1">
      <alignment horizontal="center" vertical="justify" wrapText="1"/>
    </xf>
    <xf numFmtId="0" fontId="7" fillId="2" borderId="17" xfId="0" applyFont="1" applyFill="1" applyBorder="1" applyAlignment="1">
      <alignment horizontal="center" vertical="justify" wrapText="1"/>
    </xf>
    <xf numFmtId="0" fontId="6" fillId="2" borderId="18" xfId="0" applyFont="1" applyFill="1" applyBorder="1" applyAlignment="1">
      <alignment horizontal="center" vertical="justify" wrapText="1"/>
    </xf>
    <xf numFmtId="0" fontId="7" fillId="2" borderId="4" xfId="0" applyFont="1" applyFill="1" applyBorder="1" applyAlignment="1">
      <alignment vertical="justify" wrapText="1"/>
    </xf>
    <xf numFmtId="0" fontId="7" fillId="2" borderId="17" xfId="0" applyFont="1" applyFill="1" applyBorder="1" applyAlignment="1">
      <alignment vertical="justify" wrapText="1"/>
    </xf>
    <xf numFmtId="0" fontId="18" fillId="2" borderId="21" xfId="0" applyFont="1" applyFill="1" applyBorder="1" applyAlignment="1">
      <alignment horizontal="center" vertical="justify" wrapText="1"/>
    </xf>
    <xf numFmtId="0" fontId="18" fillId="2" borderId="4" xfId="0" applyFont="1" applyFill="1" applyBorder="1" applyAlignment="1">
      <alignment horizontal="center" vertical="justify" wrapText="1"/>
    </xf>
    <xf numFmtId="0" fontId="18" fillId="2" borderId="17" xfId="0" applyFont="1" applyFill="1" applyBorder="1" applyAlignment="1">
      <alignment horizontal="center" vertical="justify" wrapText="1"/>
    </xf>
    <xf numFmtId="0" fontId="6" fillId="3" borderId="5" xfId="0" applyFont="1" applyFill="1" applyBorder="1" applyAlignment="1">
      <alignment horizontal="center" vertical="justify"/>
    </xf>
    <xf numFmtId="0" fontId="6" fillId="3" borderId="10" xfId="0" applyFont="1" applyFill="1" applyBorder="1" applyAlignment="1">
      <alignment horizontal="center" vertical="justify"/>
    </xf>
    <xf numFmtId="0" fontId="6" fillId="3" borderId="22" xfId="0" applyFont="1" applyFill="1" applyBorder="1" applyAlignment="1">
      <alignment horizontal="center" vertical="justify"/>
    </xf>
    <xf numFmtId="0" fontId="18" fillId="2" borderId="5" xfId="0" applyFont="1" applyFill="1" applyBorder="1" applyAlignment="1">
      <alignment horizontal="center" vertical="justify" wrapText="1"/>
    </xf>
    <xf numFmtId="0" fontId="6" fillId="3" borderId="20" xfId="0" applyFont="1" applyFill="1" applyBorder="1" applyAlignment="1">
      <alignment horizontal="center" vertical="justify" wrapText="1"/>
    </xf>
    <xf numFmtId="0" fontId="6" fillId="3" borderId="10" xfId="0" applyFont="1" applyFill="1" applyBorder="1" applyAlignment="1">
      <alignment horizontal="center" vertical="justify" wrapText="1"/>
    </xf>
    <xf numFmtId="0" fontId="6" fillId="3" borderId="22" xfId="0" applyFont="1" applyFill="1" applyBorder="1" applyAlignment="1">
      <alignment horizontal="center" vertical="justify" wrapText="1"/>
    </xf>
    <xf numFmtId="0" fontId="6" fillId="3" borderId="5" xfId="0" applyFont="1" applyFill="1" applyBorder="1" applyAlignment="1">
      <alignment horizontal="center" vertical="justify" wrapText="1"/>
    </xf>
    <xf numFmtId="0" fontId="6" fillId="2" borderId="30" xfId="0" applyFont="1" applyFill="1" applyBorder="1" applyAlignment="1">
      <alignment horizontal="center" vertical="justify"/>
    </xf>
    <xf numFmtId="0" fontId="6" fillId="2" borderId="31" xfId="0" applyFont="1" applyFill="1" applyBorder="1" applyAlignment="1">
      <alignment horizontal="center" vertical="justify"/>
    </xf>
    <xf numFmtId="0" fontId="6" fillId="2" borderId="32" xfId="0" applyFont="1" applyFill="1" applyBorder="1" applyAlignment="1">
      <alignment horizontal="center" vertical="justify"/>
    </xf>
    <xf numFmtId="0" fontId="7" fillId="2" borderId="30" xfId="0" applyFont="1" applyFill="1" applyBorder="1" applyAlignment="1">
      <alignment horizontal="center" vertical="justify" wrapText="1"/>
    </xf>
    <xf numFmtId="0" fontId="7" fillId="2" borderId="31" xfId="0" applyFont="1" applyFill="1" applyBorder="1" applyAlignment="1">
      <alignment horizontal="center" vertical="justify" wrapText="1"/>
    </xf>
    <xf numFmtId="0" fontId="7" fillId="2" borderId="32" xfId="0" applyFont="1" applyFill="1" applyBorder="1" applyAlignment="1">
      <alignment horizontal="center" vertical="justify" wrapText="1"/>
    </xf>
    <xf numFmtId="0" fontId="7" fillId="2" borderId="7" xfId="0" applyFont="1" applyFill="1" applyBorder="1" applyAlignment="1">
      <alignment horizontal="center" vertical="justify"/>
    </xf>
    <xf numFmtId="0" fontId="7" fillId="2" borderId="18" xfId="0" applyFont="1" applyFill="1" applyBorder="1" applyAlignment="1">
      <alignment horizontal="center" vertical="justify"/>
    </xf>
    <xf numFmtId="0" fontId="7" fillId="2" borderId="30" xfId="0" applyFont="1" applyFill="1" applyBorder="1" applyAlignment="1">
      <alignment horizontal="center" vertical="justify"/>
    </xf>
    <xf numFmtId="0" fontId="7" fillId="2" borderId="31" xfId="0" applyFont="1" applyFill="1" applyBorder="1" applyAlignment="1">
      <alignment horizontal="center" vertical="justify"/>
    </xf>
    <xf numFmtId="0" fontId="7" fillId="2" borderId="32" xfId="0" applyFont="1" applyFill="1" applyBorder="1" applyAlignment="1">
      <alignment horizontal="center" vertical="justify"/>
    </xf>
    <xf numFmtId="0" fontId="7" fillId="2" borderId="21" xfId="0" applyFont="1" applyFill="1" applyBorder="1" applyAlignment="1">
      <alignment horizontal="center" vertical="justify"/>
    </xf>
    <xf numFmtId="0" fontId="7" fillId="2" borderId="4" xfId="0" applyFont="1" applyFill="1" applyBorder="1" applyAlignment="1">
      <alignment horizontal="center" vertical="justify"/>
    </xf>
    <xf numFmtId="0" fontId="7" fillId="2" borderId="17" xfId="0" applyFont="1" applyFill="1" applyBorder="1" applyAlignment="1">
      <alignment horizontal="center" vertical="justify"/>
    </xf>
    <xf numFmtId="0" fontId="7" fillId="2" borderId="33" xfId="0" applyFont="1" applyFill="1" applyBorder="1" applyAlignment="1">
      <alignment horizontal="center" vertical="justify" wrapText="1"/>
    </xf>
    <xf numFmtId="0" fontId="7" fillId="2" borderId="39" xfId="0" applyFont="1" applyFill="1" applyBorder="1" applyAlignment="1">
      <alignment horizontal="center" vertical="justify" wrapText="1"/>
    </xf>
    <xf numFmtId="0" fontId="7" fillId="2" borderId="34" xfId="0" applyFont="1" applyFill="1" applyBorder="1" applyAlignment="1">
      <alignment horizontal="center" vertical="justify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opLeftCell="A72" workbookViewId="0">
      <selection activeCell="L75" sqref="L75"/>
    </sheetView>
  </sheetViews>
  <sheetFormatPr defaultRowHeight="14.4" x14ac:dyDescent="0.3"/>
  <cols>
    <col min="1" max="1" width="4.109375" customWidth="1"/>
    <col min="2" max="2" width="27.88671875" customWidth="1"/>
  </cols>
  <sheetData>
    <row r="1" spans="1:10" x14ac:dyDescent="0.3">
      <c r="A1" s="315">
        <v>18</v>
      </c>
      <c r="B1" s="41" t="s">
        <v>13</v>
      </c>
      <c r="C1" s="316" t="s">
        <v>15</v>
      </c>
      <c r="D1" s="316" t="s">
        <v>40</v>
      </c>
      <c r="E1" s="41"/>
      <c r="F1" s="316">
        <v>1</v>
      </c>
      <c r="G1" s="322">
        <f>E1*F1</f>
        <v>0</v>
      </c>
      <c r="H1" s="316">
        <f>G1*20/100-20</f>
        <v>-20</v>
      </c>
      <c r="I1" s="316">
        <f>H1+G1</f>
        <v>-20</v>
      </c>
      <c r="J1" s="318">
        <v>41671</v>
      </c>
    </row>
    <row r="2" spans="1:10" x14ac:dyDescent="0.3">
      <c r="A2" s="315"/>
      <c r="B2" s="41"/>
      <c r="C2" s="316"/>
      <c r="D2" s="316"/>
      <c r="E2" s="41"/>
      <c r="F2" s="316"/>
      <c r="G2" s="322"/>
      <c r="H2" s="316"/>
      <c r="I2" s="316"/>
      <c r="J2" s="318"/>
    </row>
    <row r="3" spans="1:10" ht="24.75" customHeight="1" x14ac:dyDescent="0.3">
      <c r="A3" s="315"/>
      <c r="B3" s="41" t="s">
        <v>14</v>
      </c>
      <c r="C3" s="316"/>
      <c r="D3" s="316"/>
      <c r="E3" s="41"/>
      <c r="F3" s="316"/>
      <c r="G3" s="322"/>
      <c r="H3" s="316"/>
      <c r="I3" s="316"/>
      <c r="J3" s="318"/>
    </row>
    <row r="4" spans="1:10" x14ac:dyDescent="0.3">
      <c r="A4" s="315">
        <v>19</v>
      </c>
      <c r="B4" s="41" t="s">
        <v>65</v>
      </c>
      <c r="C4" s="316" t="s">
        <v>16</v>
      </c>
      <c r="D4" s="316" t="s">
        <v>40</v>
      </c>
      <c r="E4" s="41"/>
      <c r="F4" s="326">
        <v>0.27</v>
      </c>
      <c r="G4" s="316">
        <v>0</v>
      </c>
      <c r="H4" s="316">
        <f>G4*20/100</f>
        <v>0</v>
      </c>
      <c r="I4" s="316">
        <f>H4+G4</f>
        <v>0</v>
      </c>
      <c r="J4" s="318">
        <v>42125</v>
      </c>
    </row>
    <row r="5" spans="1:10" x14ac:dyDescent="0.3">
      <c r="A5" s="315"/>
      <c r="B5" s="41" t="s">
        <v>66</v>
      </c>
      <c r="C5" s="316"/>
      <c r="D5" s="316"/>
      <c r="E5" s="316"/>
      <c r="F5" s="326"/>
      <c r="G5" s="316"/>
      <c r="H5" s="316"/>
      <c r="I5" s="316"/>
      <c r="J5" s="318"/>
    </row>
    <row r="6" spans="1:10" x14ac:dyDescent="0.3">
      <c r="A6" s="315"/>
      <c r="B6" s="42"/>
      <c r="C6" s="316"/>
      <c r="D6" s="316"/>
      <c r="E6" s="316"/>
      <c r="F6" s="326"/>
      <c r="G6" s="316"/>
      <c r="H6" s="316"/>
      <c r="I6" s="316"/>
      <c r="J6" s="318"/>
    </row>
    <row r="7" spans="1:10" x14ac:dyDescent="0.3">
      <c r="A7" s="315"/>
      <c r="B7" s="42"/>
      <c r="C7" s="316"/>
      <c r="D7" s="316"/>
      <c r="E7" s="316"/>
      <c r="F7" s="326"/>
      <c r="G7" s="316"/>
      <c r="H7" s="316"/>
      <c r="I7" s="316"/>
      <c r="J7" s="318"/>
    </row>
    <row r="8" spans="1:10" x14ac:dyDescent="0.3">
      <c r="A8" s="315"/>
      <c r="B8" s="42"/>
      <c r="C8" s="316"/>
      <c r="D8" s="316"/>
      <c r="E8" s="316"/>
      <c r="F8" s="326"/>
      <c r="G8" s="316"/>
      <c r="H8" s="316"/>
      <c r="I8" s="316"/>
      <c r="J8" s="318"/>
    </row>
    <row r="9" spans="1:10" x14ac:dyDescent="0.3">
      <c r="A9" s="322">
        <v>20</v>
      </c>
      <c r="B9" s="43" t="s">
        <v>17</v>
      </c>
      <c r="C9" s="322" t="s">
        <v>19</v>
      </c>
      <c r="D9" s="316" t="s">
        <v>40</v>
      </c>
      <c r="E9" s="316"/>
      <c r="F9" s="316">
        <v>1.79</v>
      </c>
      <c r="G9" s="316">
        <f>E9*F9-34</f>
        <v>-34</v>
      </c>
      <c r="H9" s="316">
        <f>G9*20/100-10</f>
        <v>-16.8</v>
      </c>
      <c r="I9" s="316">
        <f>H9+G9</f>
        <v>-50.8</v>
      </c>
      <c r="J9" s="318">
        <v>41671</v>
      </c>
    </row>
    <row r="10" spans="1:10" x14ac:dyDescent="0.3">
      <c r="A10" s="317"/>
      <c r="B10" s="43"/>
      <c r="C10" s="322"/>
      <c r="D10" s="316"/>
      <c r="E10" s="316"/>
      <c r="F10" s="316"/>
      <c r="G10" s="316"/>
      <c r="H10" s="316"/>
      <c r="I10" s="316"/>
      <c r="J10" s="318"/>
    </row>
    <row r="11" spans="1:10" ht="14.25" customHeight="1" x14ac:dyDescent="0.3">
      <c r="A11" s="317"/>
      <c r="B11" s="43" t="s">
        <v>18</v>
      </c>
      <c r="C11" s="322"/>
      <c r="D11" s="316"/>
      <c r="E11" s="316"/>
      <c r="F11" s="316"/>
      <c r="G11" s="316"/>
      <c r="H11" s="316"/>
      <c r="I11" s="316"/>
      <c r="J11" s="318"/>
    </row>
    <row r="12" spans="1:10" hidden="1" x14ac:dyDescent="0.3">
      <c r="A12" s="317"/>
      <c r="B12" s="44"/>
      <c r="C12" s="322"/>
      <c r="D12" s="316"/>
      <c r="E12" s="316"/>
      <c r="F12" s="316"/>
      <c r="G12" s="316"/>
      <c r="H12" s="316"/>
      <c r="I12" s="316"/>
      <c r="J12" s="318"/>
    </row>
    <row r="13" spans="1:10" hidden="1" x14ac:dyDescent="0.3">
      <c r="A13" s="317"/>
      <c r="B13" s="44"/>
      <c r="C13" s="322"/>
      <c r="D13" s="316"/>
      <c r="E13" s="316"/>
      <c r="F13" s="316"/>
      <c r="G13" s="316"/>
      <c r="H13" s="316"/>
      <c r="I13" s="316"/>
      <c r="J13" s="318"/>
    </row>
    <row r="14" spans="1:10" x14ac:dyDescent="0.3">
      <c r="A14" s="316">
        <v>21</v>
      </c>
      <c r="B14" s="315" t="s">
        <v>20</v>
      </c>
      <c r="C14" s="316" t="s">
        <v>19</v>
      </c>
      <c r="D14" s="316" t="s">
        <v>40</v>
      </c>
      <c r="E14" s="316"/>
      <c r="F14" s="316">
        <v>0.74</v>
      </c>
      <c r="G14" s="316">
        <f>F14*E14-4</f>
        <v>-4</v>
      </c>
      <c r="H14" s="316">
        <f>G14*20/100+10</f>
        <v>9.1999999999999993</v>
      </c>
      <c r="I14" s="316">
        <f>H14+G14</f>
        <v>5.1999999999999993</v>
      </c>
      <c r="J14" s="318">
        <v>41671</v>
      </c>
    </row>
    <row r="15" spans="1:10" x14ac:dyDescent="0.3">
      <c r="A15" s="316"/>
      <c r="B15" s="315"/>
      <c r="C15" s="316"/>
      <c r="D15" s="316"/>
      <c r="E15" s="316"/>
      <c r="F15" s="316"/>
      <c r="G15" s="316"/>
      <c r="H15" s="316"/>
      <c r="I15" s="316"/>
      <c r="J15" s="318"/>
    </row>
    <row r="16" spans="1:10" x14ac:dyDescent="0.3">
      <c r="A16" s="316"/>
      <c r="B16" s="315"/>
      <c r="C16" s="316"/>
      <c r="D16" s="316"/>
      <c r="E16" s="316"/>
      <c r="F16" s="316"/>
      <c r="G16" s="316"/>
      <c r="H16" s="316"/>
      <c r="I16" s="316"/>
      <c r="J16" s="318"/>
    </row>
    <row r="17" spans="1:10" x14ac:dyDescent="0.3">
      <c r="A17" s="316"/>
      <c r="B17" s="315"/>
      <c r="C17" s="316"/>
      <c r="D17" s="316"/>
      <c r="E17" s="316"/>
      <c r="F17" s="316"/>
      <c r="G17" s="316"/>
      <c r="H17" s="316"/>
      <c r="I17" s="316"/>
      <c r="J17" s="318"/>
    </row>
    <row r="18" spans="1:10" x14ac:dyDescent="0.3">
      <c r="A18" s="316"/>
      <c r="B18" s="315"/>
      <c r="C18" s="316"/>
      <c r="D18" s="316"/>
      <c r="E18" s="316"/>
      <c r="F18" s="316"/>
      <c r="G18" s="316"/>
      <c r="H18" s="316"/>
      <c r="I18" s="316"/>
      <c r="J18" s="318"/>
    </row>
    <row r="19" spans="1:10" x14ac:dyDescent="0.3">
      <c r="A19" s="316">
        <v>22</v>
      </c>
      <c r="B19" s="315" t="s">
        <v>21</v>
      </c>
      <c r="C19" s="316" t="s">
        <v>19</v>
      </c>
      <c r="D19" s="316" t="s">
        <v>40</v>
      </c>
      <c r="E19" s="316"/>
      <c r="F19" s="316">
        <v>1.33</v>
      </c>
      <c r="G19" s="316">
        <f>F19*E19-18</f>
        <v>-18</v>
      </c>
      <c r="H19" s="316">
        <f>G19*20/100+10</f>
        <v>6.4</v>
      </c>
      <c r="I19" s="316">
        <f>H19+G19</f>
        <v>-11.6</v>
      </c>
      <c r="J19" s="318">
        <v>41671</v>
      </c>
    </row>
    <row r="20" spans="1:10" x14ac:dyDescent="0.3">
      <c r="A20" s="316"/>
      <c r="B20" s="315"/>
      <c r="C20" s="316"/>
      <c r="D20" s="316"/>
      <c r="E20" s="316"/>
      <c r="F20" s="316"/>
      <c r="G20" s="316"/>
      <c r="H20" s="316"/>
      <c r="I20" s="316"/>
      <c r="J20" s="318"/>
    </row>
    <row r="21" spans="1:10" x14ac:dyDescent="0.3">
      <c r="A21" s="316"/>
      <c r="B21" s="315"/>
      <c r="C21" s="316"/>
      <c r="D21" s="316"/>
      <c r="E21" s="316"/>
      <c r="F21" s="316"/>
      <c r="G21" s="316"/>
      <c r="H21" s="316"/>
      <c r="I21" s="316"/>
      <c r="J21" s="318"/>
    </row>
    <row r="22" spans="1:10" x14ac:dyDescent="0.3">
      <c r="A22" s="316"/>
      <c r="B22" s="315"/>
      <c r="C22" s="316"/>
      <c r="D22" s="316"/>
      <c r="E22" s="316"/>
      <c r="F22" s="316"/>
      <c r="G22" s="316"/>
      <c r="H22" s="316"/>
      <c r="I22" s="316"/>
      <c r="J22" s="318"/>
    </row>
    <row r="23" spans="1:10" x14ac:dyDescent="0.3">
      <c r="A23" s="316"/>
      <c r="B23" s="315"/>
      <c r="C23" s="316"/>
      <c r="D23" s="316"/>
      <c r="E23" s="316"/>
      <c r="F23" s="316"/>
      <c r="G23" s="316"/>
      <c r="H23" s="316"/>
      <c r="I23" s="316"/>
      <c r="J23" s="318"/>
    </row>
    <row r="24" spans="1:10" x14ac:dyDescent="0.3">
      <c r="A24" s="315">
        <v>23</v>
      </c>
      <c r="B24" s="43" t="s">
        <v>22</v>
      </c>
      <c r="C24" s="316" t="s">
        <v>24</v>
      </c>
      <c r="D24" s="316" t="s">
        <v>40</v>
      </c>
      <c r="E24" s="316"/>
      <c r="F24" s="316">
        <v>3.6</v>
      </c>
      <c r="G24" s="316">
        <f>F24*E24+40</f>
        <v>40</v>
      </c>
      <c r="H24" s="316">
        <f>G24*20/100-10</f>
        <v>-2</v>
      </c>
      <c r="I24" s="316">
        <f>H24+G24</f>
        <v>38</v>
      </c>
      <c r="J24" s="318">
        <v>41671</v>
      </c>
    </row>
    <row r="25" spans="1:10" ht="26.4" x14ac:dyDescent="0.3">
      <c r="A25" s="315"/>
      <c r="B25" s="43" t="s">
        <v>23</v>
      </c>
      <c r="C25" s="316"/>
      <c r="D25" s="316"/>
      <c r="E25" s="316"/>
      <c r="F25" s="316"/>
      <c r="G25" s="316"/>
      <c r="H25" s="316"/>
      <c r="I25" s="316"/>
      <c r="J25" s="318"/>
    </row>
    <row r="26" spans="1:10" x14ac:dyDescent="0.3">
      <c r="A26" s="315"/>
      <c r="B26" s="44"/>
      <c r="C26" s="316"/>
      <c r="D26" s="316"/>
      <c r="E26" s="316"/>
      <c r="F26" s="316"/>
      <c r="G26" s="316"/>
      <c r="H26" s="316"/>
      <c r="I26" s="316"/>
      <c r="J26" s="318"/>
    </row>
    <row r="27" spans="1:10" x14ac:dyDescent="0.3">
      <c r="A27" s="315"/>
      <c r="B27" s="44"/>
      <c r="C27" s="316"/>
      <c r="D27" s="316"/>
      <c r="E27" s="316"/>
      <c r="F27" s="316"/>
      <c r="G27" s="316"/>
      <c r="H27" s="316"/>
      <c r="I27" s="316"/>
      <c r="J27" s="318"/>
    </row>
    <row r="28" spans="1:10" x14ac:dyDescent="0.3">
      <c r="A28" s="315"/>
      <c r="B28" s="44"/>
      <c r="C28" s="316"/>
      <c r="D28" s="316"/>
      <c r="E28" s="316"/>
      <c r="F28" s="316"/>
      <c r="G28" s="316"/>
      <c r="H28" s="316"/>
      <c r="I28" s="316"/>
      <c r="J28" s="318"/>
    </row>
    <row r="29" spans="1:10" x14ac:dyDescent="0.3">
      <c r="A29" s="315">
        <v>24</v>
      </c>
      <c r="B29" s="315" t="s">
        <v>25</v>
      </c>
      <c r="C29" s="316" t="s">
        <v>24</v>
      </c>
      <c r="D29" s="316" t="s">
        <v>40</v>
      </c>
      <c r="E29" s="316"/>
      <c r="F29" s="316">
        <v>0.82</v>
      </c>
      <c r="G29" s="316">
        <f>F29*E29+28</f>
        <v>28</v>
      </c>
      <c r="H29" s="316">
        <f>G29*20/100+20</f>
        <v>25.6</v>
      </c>
      <c r="I29" s="316">
        <f>H29+G29</f>
        <v>53.6</v>
      </c>
      <c r="J29" s="318">
        <v>41671</v>
      </c>
    </row>
    <row r="30" spans="1:10" x14ac:dyDescent="0.3">
      <c r="A30" s="315"/>
      <c r="B30" s="315"/>
      <c r="C30" s="316"/>
      <c r="D30" s="316"/>
      <c r="E30" s="316"/>
      <c r="F30" s="316"/>
      <c r="G30" s="316"/>
      <c r="H30" s="316"/>
      <c r="I30" s="316"/>
      <c r="J30" s="318"/>
    </row>
    <row r="31" spans="1:10" x14ac:dyDescent="0.3">
      <c r="A31" s="315"/>
      <c r="B31" s="315"/>
      <c r="C31" s="316"/>
      <c r="D31" s="316"/>
      <c r="E31" s="316"/>
      <c r="F31" s="316"/>
      <c r="G31" s="316"/>
      <c r="H31" s="316"/>
      <c r="I31" s="316"/>
      <c r="J31" s="318"/>
    </row>
    <row r="32" spans="1:10" x14ac:dyDescent="0.3">
      <c r="A32" s="315"/>
      <c r="B32" s="315"/>
      <c r="C32" s="316"/>
      <c r="D32" s="316"/>
      <c r="E32" s="316"/>
      <c r="F32" s="316"/>
      <c r="G32" s="316"/>
      <c r="H32" s="316"/>
      <c r="I32" s="316"/>
      <c r="J32" s="318"/>
    </row>
    <row r="33" spans="1:10" x14ac:dyDescent="0.3">
      <c r="A33" s="315"/>
      <c r="B33" s="315"/>
      <c r="C33" s="316"/>
      <c r="D33" s="316"/>
      <c r="E33" s="316"/>
      <c r="F33" s="316"/>
      <c r="G33" s="316"/>
      <c r="H33" s="316"/>
      <c r="I33" s="316"/>
      <c r="J33" s="318"/>
    </row>
    <row r="34" spans="1:10" x14ac:dyDescent="0.3">
      <c r="A34" s="315">
        <v>25</v>
      </c>
      <c r="B34" s="315" t="s">
        <v>26</v>
      </c>
      <c r="C34" s="316" t="s">
        <v>24</v>
      </c>
      <c r="D34" s="316" t="s">
        <v>40</v>
      </c>
      <c r="E34" s="316"/>
      <c r="F34" s="316">
        <v>0.11799999999999999</v>
      </c>
      <c r="G34" s="325">
        <f>F34*E34-3</f>
        <v>-3</v>
      </c>
      <c r="H34" s="325">
        <f>G34*20/100+20</f>
        <v>19.399999999999999</v>
      </c>
      <c r="I34" s="325">
        <f>H34+G34</f>
        <v>16.399999999999999</v>
      </c>
      <c r="J34" s="318">
        <v>41671</v>
      </c>
    </row>
    <row r="35" spans="1:10" x14ac:dyDescent="0.3">
      <c r="A35" s="315"/>
      <c r="B35" s="315"/>
      <c r="C35" s="316"/>
      <c r="D35" s="316"/>
      <c r="E35" s="316"/>
      <c r="F35" s="316"/>
      <c r="G35" s="325"/>
      <c r="H35" s="325"/>
      <c r="I35" s="325"/>
      <c r="J35" s="318"/>
    </row>
    <row r="36" spans="1:10" x14ac:dyDescent="0.3">
      <c r="A36" s="315"/>
      <c r="B36" s="315"/>
      <c r="C36" s="316"/>
      <c r="D36" s="316"/>
      <c r="E36" s="316"/>
      <c r="F36" s="316"/>
      <c r="G36" s="325"/>
      <c r="H36" s="325"/>
      <c r="I36" s="325"/>
      <c r="J36" s="318"/>
    </row>
    <row r="37" spans="1:10" x14ac:dyDescent="0.3">
      <c r="A37" s="315"/>
      <c r="B37" s="315"/>
      <c r="C37" s="316"/>
      <c r="D37" s="316"/>
      <c r="E37" s="316"/>
      <c r="F37" s="316"/>
      <c r="G37" s="325"/>
      <c r="H37" s="325"/>
      <c r="I37" s="325"/>
      <c r="J37" s="318"/>
    </row>
    <row r="38" spans="1:10" x14ac:dyDescent="0.3">
      <c r="A38" s="315"/>
      <c r="B38" s="315"/>
      <c r="C38" s="316"/>
      <c r="D38" s="316"/>
      <c r="E38" s="316"/>
      <c r="F38" s="316"/>
      <c r="G38" s="325"/>
      <c r="H38" s="325"/>
      <c r="I38" s="325"/>
      <c r="J38" s="318"/>
    </row>
    <row r="39" spans="1:10" x14ac:dyDescent="0.3">
      <c r="A39" s="315">
        <v>26</v>
      </c>
      <c r="B39" s="315" t="s">
        <v>27</v>
      </c>
      <c r="C39" s="316" t="s">
        <v>24</v>
      </c>
      <c r="D39" s="316" t="s">
        <v>40</v>
      </c>
      <c r="E39" s="316"/>
      <c r="F39" s="316">
        <v>0.154</v>
      </c>
      <c r="G39" s="325">
        <f>F39*E39+12</f>
        <v>12</v>
      </c>
      <c r="H39" s="325">
        <f>G39*20/100-10</f>
        <v>-7.6</v>
      </c>
      <c r="I39" s="325">
        <f>H39+G39</f>
        <v>4.4000000000000004</v>
      </c>
      <c r="J39" s="318">
        <v>41671</v>
      </c>
    </row>
    <row r="40" spans="1:10" x14ac:dyDescent="0.3">
      <c r="A40" s="315"/>
      <c r="B40" s="315"/>
      <c r="C40" s="316"/>
      <c r="D40" s="316"/>
      <c r="E40" s="316"/>
      <c r="F40" s="316"/>
      <c r="G40" s="325"/>
      <c r="H40" s="325"/>
      <c r="I40" s="325"/>
      <c r="J40" s="318"/>
    </row>
    <row r="41" spans="1:10" x14ac:dyDescent="0.3">
      <c r="A41" s="315"/>
      <c r="B41" s="315"/>
      <c r="C41" s="316"/>
      <c r="D41" s="316"/>
      <c r="E41" s="316"/>
      <c r="F41" s="316"/>
      <c r="G41" s="325"/>
      <c r="H41" s="325"/>
      <c r="I41" s="325"/>
      <c r="J41" s="318"/>
    </row>
    <row r="42" spans="1:10" x14ac:dyDescent="0.3">
      <c r="A42" s="315"/>
      <c r="B42" s="315"/>
      <c r="C42" s="316"/>
      <c r="D42" s="316"/>
      <c r="E42" s="316"/>
      <c r="F42" s="316"/>
      <c r="G42" s="325"/>
      <c r="H42" s="325"/>
      <c r="I42" s="325"/>
      <c r="J42" s="318"/>
    </row>
    <row r="43" spans="1:10" x14ac:dyDescent="0.3">
      <c r="A43" s="315">
        <v>27</v>
      </c>
      <c r="B43" s="43" t="s">
        <v>28</v>
      </c>
      <c r="C43" s="316" t="s">
        <v>24</v>
      </c>
      <c r="D43" s="316" t="s">
        <v>40</v>
      </c>
      <c r="E43" s="316"/>
      <c r="F43" s="45">
        <v>3.4</v>
      </c>
      <c r="G43" s="43">
        <f>F43*E43-40</f>
        <v>-40</v>
      </c>
      <c r="H43" s="316" t="s">
        <v>41</v>
      </c>
      <c r="I43" s="316" t="s">
        <v>42</v>
      </c>
      <c r="J43" s="318">
        <v>41671</v>
      </c>
    </row>
    <row r="44" spans="1:10" x14ac:dyDescent="0.3">
      <c r="A44" s="315"/>
      <c r="B44" s="43" t="s">
        <v>29</v>
      </c>
      <c r="C44" s="316"/>
      <c r="D44" s="316"/>
      <c r="E44" s="316"/>
      <c r="F44" s="45">
        <v>2.8</v>
      </c>
      <c r="G44" s="43">
        <f>F44*E43+20</f>
        <v>20</v>
      </c>
      <c r="H44" s="316"/>
      <c r="I44" s="316"/>
      <c r="J44" s="318"/>
    </row>
    <row r="45" spans="1:10" x14ac:dyDescent="0.3">
      <c r="A45" s="315"/>
      <c r="B45" s="43" t="s">
        <v>30</v>
      </c>
      <c r="C45" s="316"/>
      <c r="D45" s="316"/>
      <c r="E45" s="316"/>
      <c r="F45" s="45">
        <v>0.48</v>
      </c>
      <c r="G45" s="43">
        <f>F45*E43-8</f>
        <v>-8</v>
      </c>
      <c r="H45" s="316"/>
      <c r="I45" s="316"/>
      <c r="J45" s="318"/>
    </row>
    <row r="46" spans="1:10" x14ac:dyDescent="0.3">
      <c r="A46" s="315"/>
      <c r="B46" s="43" t="s">
        <v>31</v>
      </c>
      <c r="C46" s="316"/>
      <c r="D46" s="316"/>
      <c r="E46" s="316"/>
      <c r="F46" s="45">
        <v>1.39</v>
      </c>
      <c r="G46" s="43">
        <f>F46*E43+6</f>
        <v>6</v>
      </c>
      <c r="H46" s="316"/>
      <c r="I46" s="316"/>
      <c r="J46" s="318"/>
    </row>
    <row r="47" spans="1:10" x14ac:dyDescent="0.3">
      <c r="A47" s="315"/>
      <c r="B47" s="43" t="s">
        <v>32</v>
      </c>
      <c r="C47" s="316"/>
      <c r="D47" s="316"/>
      <c r="E47" s="316"/>
      <c r="F47" s="45">
        <v>1.39</v>
      </c>
      <c r="G47" s="43">
        <f>F47*E43+6</f>
        <v>6</v>
      </c>
      <c r="H47" s="316"/>
      <c r="I47" s="316"/>
      <c r="J47" s="318"/>
    </row>
    <row r="48" spans="1:10" x14ac:dyDescent="0.3">
      <c r="A48" s="315">
        <v>28</v>
      </c>
      <c r="B48" s="315" t="s">
        <v>33</v>
      </c>
      <c r="C48" s="316" t="s">
        <v>11</v>
      </c>
      <c r="D48" s="316" t="s">
        <v>40</v>
      </c>
      <c r="E48" s="316"/>
      <c r="F48" s="316">
        <v>0.26</v>
      </c>
      <c r="G48" s="316">
        <f>F48*E48+4</f>
        <v>4</v>
      </c>
      <c r="H48" s="316">
        <f>G48*20/100+20</f>
        <v>20.8</v>
      </c>
      <c r="I48" s="316">
        <f>H48+G48</f>
        <v>24.8</v>
      </c>
      <c r="J48" s="318">
        <v>41671</v>
      </c>
    </row>
    <row r="49" spans="1:10" x14ac:dyDescent="0.3">
      <c r="A49" s="315"/>
      <c r="B49" s="315"/>
      <c r="C49" s="316"/>
      <c r="D49" s="316"/>
      <c r="E49" s="316"/>
      <c r="F49" s="316"/>
      <c r="G49" s="316"/>
      <c r="H49" s="316"/>
      <c r="I49" s="316"/>
      <c r="J49" s="318"/>
    </row>
    <row r="50" spans="1:10" x14ac:dyDescent="0.3">
      <c r="A50" s="315"/>
      <c r="B50" s="315"/>
      <c r="C50" s="316"/>
      <c r="D50" s="316"/>
      <c r="E50" s="316"/>
      <c r="F50" s="316"/>
      <c r="G50" s="316"/>
      <c r="H50" s="316"/>
      <c r="I50" s="316"/>
      <c r="J50" s="318"/>
    </row>
    <row r="51" spans="1:10" x14ac:dyDescent="0.3">
      <c r="A51" s="315"/>
      <c r="B51" s="315"/>
      <c r="C51" s="316"/>
      <c r="D51" s="316"/>
      <c r="E51" s="316"/>
      <c r="F51" s="316"/>
      <c r="G51" s="316"/>
      <c r="H51" s="316"/>
      <c r="I51" s="316"/>
      <c r="J51" s="318"/>
    </row>
    <row r="52" spans="1:10" x14ac:dyDescent="0.3">
      <c r="A52" s="315"/>
      <c r="B52" s="315"/>
      <c r="C52" s="316"/>
      <c r="D52" s="316"/>
      <c r="E52" s="316"/>
      <c r="F52" s="316"/>
      <c r="G52" s="316"/>
      <c r="H52" s="316"/>
      <c r="I52" s="316"/>
      <c r="J52" s="318"/>
    </row>
    <row r="53" spans="1:10" x14ac:dyDescent="0.3">
      <c r="A53" s="322">
        <v>29</v>
      </c>
      <c r="B53" s="315" t="s">
        <v>34</v>
      </c>
      <c r="C53" s="323" t="s">
        <v>35</v>
      </c>
      <c r="D53" s="316" t="s">
        <v>40</v>
      </c>
      <c r="E53" s="316"/>
      <c r="F53" s="316">
        <v>0.33</v>
      </c>
      <c r="G53" s="316">
        <v>9300</v>
      </c>
      <c r="H53" s="316">
        <f>G53*20/100-10</f>
        <v>1850</v>
      </c>
      <c r="I53" s="316">
        <f>H53+G53</f>
        <v>11150</v>
      </c>
      <c r="J53" s="318">
        <v>41671</v>
      </c>
    </row>
    <row r="54" spans="1:10" x14ac:dyDescent="0.3">
      <c r="A54" s="322"/>
      <c r="B54" s="315"/>
      <c r="C54" s="324"/>
      <c r="D54" s="316"/>
      <c r="E54" s="316"/>
      <c r="F54" s="316"/>
      <c r="G54" s="316"/>
      <c r="H54" s="316"/>
      <c r="I54" s="316"/>
      <c r="J54" s="318"/>
    </row>
    <row r="55" spans="1:10" x14ac:dyDescent="0.3">
      <c r="A55" s="322"/>
      <c r="B55" s="315"/>
      <c r="C55" s="324"/>
      <c r="D55" s="316"/>
      <c r="E55" s="316"/>
      <c r="F55" s="316"/>
      <c r="G55" s="316"/>
      <c r="H55" s="316"/>
      <c r="I55" s="316"/>
      <c r="J55" s="318"/>
    </row>
    <row r="56" spans="1:10" x14ac:dyDescent="0.3">
      <c r="A56" s="322"/>
      <c r="B56" s="315"/>
      <c r="C56" s="324"/>
      <c r="D56" s="316"/>
      <c r="E56" s="316"/>
      <c r="F56" s="316"/>
      <c r="G56" s="316"/>
      <c r="H56" s="316"/>
      <c r="I56" s="316"/>
      <c r="J56" s="318"/>
    </row>
    <row r="57" spans="1:10" x14ac:dyDescent="0.3">
      <c r="A57" s="322"/>
      <c r="B57" s="315"/>
      <c r="C57" s="46"/>
      <c r="D57" s="316"/>
      <c r="E57" s="316"/>
      <c r="F57" s="316"/>
      <c r="G57" s="316"/>
      <c r="H57" s="316"/>
      <c r="I57" s="316"/>
      <c r="J57" s="318"/>
    </row>
    <row r="58" spans="1:10" ht="26.4" x14ac:dyDescent="0.3">
      <c r="A58" s="315">
        <v>30</v>
      </c>
      <c r="B58" s="47" t="s">
        <v>36</v>
      </c>
      <c r="C58" s="316" t="s">
        <v>38</v>
      </c>
      <c r="D58" s="316" t="s">
        <v>40</v>
      </c>
      <c r="E58" s="316"/>
      <c r="F58" s="316">
        <v>2.5</v>
      </c>
      <c r="G58" s="316">
        <v>29400</v>
      </c>
      <c r="H58" s="316">
        <f>G58*20/100</f>
        <v>5880</v>
      </c>
      <c r="I58" s="316">
        <f>H58+G58</f>
        <v>35280</v>
      </c>
      <c r="J58" s="318">
        <v>41671</v>
      </c>
    </row>
    <row r="59" spans="1:10" x14ac:dyDescent="0.3">
      <c r="A59" s="315"/>
      <c r="B59" s="47" t="s">
        <v>37</v>
      </c>
      <c r="C59" s="316"/>
      <c r="D59" s="316"/>
      <c r="E59" s="316"/>
      <c r="F59" s="316"/>
      <c r="G59" s="316"/>
      <c r="H59" s="316"/>
      <c r="I59" s="316"/>
      <c r="J59" s="318"/>
    </row>
    <row r="60" spans="1:10" x14ac:dyDescent="0.3">
      <c r="A60" s="315"/>
      <c r="B60" s="48"/>
      <c r="C60" s="316"/>
      <c r="D60" s="316"/>
      <c r="E60" s="316"/>
      <c r="F60" s="316"/>
      <c r="G60" s="316"/>
      <c r="H60" s="316"/>
      <c r="I60" s="316"/>
      <c r="J60" s="318"/>
    </row>
    <row r="61" spans="1:10" x14ac:dyDescent="0.3">
      <c r="A61" s="315"/>
      <c r="B61" s="48"/>
      <c r="C61" s="316"/>
      <c r="D61" s="316"/>
      <c r="E61" s="316"/>
      <c r="F61" s="316"/>
      <c r="G61" s="316"/>
      <c r="H61" s="316"/>
      <c r="I61" s="316"/>
      <c r="J61" s="318"/>
    </row>
    <row r="62" spans="1:10" x14ac:dyDescent="0.3">
      <c r="A62" s="315"/>
      <c r="B62" s="48"/>
      <c r="C62" s="316"/>
      <c r="D62" s="316"/>
      <c r="E62" s="316"/>
      <c r="F62" s="316"/>
      <c r="G62" s="316"/>
      <c r="H62" s="316"/>
      <c r="I62" s="316"/>
      <c r="J62" s="318"/>
    </row>
    <row r="63" spans="1:10" x14ac:dyDescent="0.3">
      <c r="A63" s="315">
        <v>31</v>
      </c>
      <c r="B63" s="315" t="s">
        <v>36</v>
      </c>
      <c r="C63" s="316" t="s">
        <v>38</v>
      </c>
      <c r="D63" s="316" t="s">
        <v>40</v>
      </c>
      <c r="E63" s="316"/>
      <c r="F63" s="316">
        <v>2.2400000000000002</v>
      </c>
      <c r="G63" s="316">
        <v>28600</v>
      </c>
      <c r="H63" s="316">
        <f>G63*20/100</f>
        <v>5720</v>
      </c>
      <c r="I63" s="316">
        <f>H63+G63</f>
        <v>34320</v>
      </c>
      <c r="J63" s="318">
        <v>41671</v>
      </c>
    </row>
    <row r="64" spans="1:10" x14ac:dyDescent="0.3">
      <c r="A64" s="315"/>
      <c r="B64" s="315"/>
      <c r="C64" s="316"/>
      <c r="D64" s="317"/>
      <c r="E64" s="316"/>
      <c r="F64" s="316"/>
      <c r="G64" s="316"/>
      <c r="H64" s="316"/>
      <c r="I64" s="316"/>
      <c r="J64" s="318"/>
    </row>
    <row r="65" spans="1:10" x14ac:dyDescent="0.3">
      <c r="A65" s="315"/>
      <c r="B65" s="315"/>
      <c r="C65" s="316"/>
      <c r="D65" s="317"/>
      <c r="E65" s="316"/>
      <c r="F65" s="316"/>
      <c r="G65" s="316"/>
      <c r="H65" s="316"/>
      <c r="I65" s="316"/>
      <c r="J65" s="318"/>
    </row>
    <row r="66" spans="1:10" x14ac:dyDescent="0.3">
      <c r="A66" s="315"/>
      <c r="B66" s="315"/>
      <c r="C66" s="316"/>
      <c r="D66" s="317"/>
      <c r="E66" s="316"/>
      <c r="F66" s="316"/>
      <c r="G66" s="316"/>
      <c r="H66" s="316"/>
      <c r="I66" s="316"/>
      <c r="J66" s="318"/>
    </row>
    <row r="67" spans="1:10" x14ac:dyDescent="0.3">
      <c r="A67" s="315"/>
      <c r="B67" s="315"/>
      <c r="C67" s="316"/>
      <c r="D67" s="317"/>
      <c r="E67" s="316"/>
      <c r="F67" s="316"/>
      <c r="G67" s="316"/>
      <c r="H67" s="316"/>
      <c r="I67" s="316"/>
      <c r="J67" s="318"/>
    </row>
    <row r="68" spans="1:10" ht="52.8" x14ac:dyDescent="0.3">
      <c r="A68" s="43">
        <v>32</v>
      </c>
      <c r="B68" s="43" t="s">
        <v>39</v>
      </c>
      <c r="C68" s="43" t="s">
        <v>43</v>
      </c>
      <c r="D68" s="43" t="s">
        <v>40</v>
      </c>
      <c r="E68" s="316"/>
      <c r="F68" s="43">
        <v>0.08</v>
      </c>
      <c r="G68" s="43">
        <f>F68*E68+32</f>
        <v>32</v>
      </c>
      <c r="H68" s="43">
        <f>G68*20/100+10</f>
        <v>16.399999999999999</v>
      </c>
      <c r="I68" s="43">
        <f>H68+G68</f>
        <v>48.4</v>
      </c>
      <c r="J68" s="49">
        <v>41671</v>
      </c>
    </row>
    <row r="69" spans="1:10" x14ac:dyDescent="0.3">
      <c r="A69" s="50"/>
      <c r="B69" s="50"/>
      <c r="C69" s="50"/>
      <c r="D69" s="50"/>
      <c r="E69" s="316"/>
      <c r="F69" s="50"/>
      <c r="G69" s="50"/>
      <c r="H69" s="50"/>
      <c r="I69" s="50"/>
      <c r="J69" s="51"/>
    </row>
    <row r="70" spans="1:10" ht="15" thickBot="1" x14ac:dyDescent="0.35">
      <c r="A70" s="4"/>
      <c r="B70" s="4"/>
      <c r="C70" s="4"/>
      <c r="D70" s="4"/>
      <c r="E70" s="319"/>
      <c r="F70" s="4"/>
      <c r="G70" s="4"/>
      <c r="H70" s="4"/>
      <c r="I70" s="4"/>
      <c r="J70" s="5"/>
    </row>
    <row r="71" spans="1:10" ht="53.4" thickBot="1" x14ac:dyDescent="0.35">
      <c r="A71" s="6">
        <v>33</v>
      </c>
      <c r="B71" s="6" t="s">
        <v>61</v>
      </c>
      <c r="C71" s="6" t="s">
        <v>16</v>
      </c>
      <c r="D71" s="6" t="s">
        <v>70</v>
      </c>
      <c r="E71" s="319"/>
      <c r="F71" s="6">
        <v>0.34</v>
      </c>
      <c r="G71" s="6">
        <f>F71*E71+36</f>
        <v>36</v>
      </c>
      <c r="H71" s="6">
        <f>G71*20/100-20</f>
        <v>-12.8</v>
      </c>
      <c r="I71" s="6">
        <f t="shared" ref="I71:I79" si="0">H71+G71</f>
        <v>23.2</v>
      </c>
      <c r="J71" s="7">
        <v>42125</v>
      </c>
    </row>
    <row r="72" spans="1:10" ht="53.4" thickBot="1" x14ac:dyDescent="0.35">
      <c r="A72" s="6">
        <v>34</v>
      </c>
      <c r="B72" s="6" t="s">
        <v>62</v>
      </c>
      <c r="C72" s="6" t="s">
        <v>16</v>
      </c>
      <c r="D72" s="6" t="s">
        <v>70</v>
      </c>
      <c r="E72" s="319"/>
      <c r="F72" s="6">
        <v>2.2999999999999998</v>
      </c>
      <c r="G72" s="6">
        <f>F72*E72+20</f>
        <v>20</v>
      </c>
      <c r="H72" s="6">
        <f>G72*20/100-20</f>
        <v>-16</v>
      </c>
      <c r="I72" s="6">
        <f t="shared" si="0"/>
        <v>4</v>
      </c>
      <c r="J72" s="7">
        <v>42125</v>
      </c>
    </row>
    <row r="73" spans="1:10" ht="53.4" thickBot="1" x14ac:dyDescent="0.35">
      <c r="A73" s="6">
        <v>35</v>
      </c>
      <c r="B73" s="6" t="s">
        <v>63</v>
      </c>
      <c r="C73" s="6" t="s">
        <v>16</v>
      </c>
      <c r="D73" s="6" t="s">
        <v>70</v>
      </c>
      <c r="E73" s="319"/>
      <c r="F73" s="6">
        <v>4.24</v>
      </c>
      <c r="G73" s="6">
        <f>F73*E73-4</f>
        <v>-4</v>
      </c>
      <c r="H73" s="6">
        <f>G73*20/100-10</f>
        <v>-10.8</v>
      </c>
      <c r="I73" s="6">
        <f t="shared" si="0"/>
        <v>-14.8</v>
      </c>
      <c r="J73" s="7">
        <v>42125</v>
      </c>
    </row>
    <row r="74" spans="1:10" ht="53.4" thickBot="1" x14ac:dyDescent="0.35">
      <c r="A74" s="6">
        <v>36</v>
      </c>
      <c r="B74" s="6" t="s">
        <v>64</v>
      </c>
      <c r="C74" s="6" t="s">
        <v>16</v>
      </c>
      <c r="D74" s="6" t="s">
        <v>70</v>
      </c>
      <c r="E74" s="320"/>
      <c r="F74" s="6">
        <v>2.1</v>
      </c>
      <c r="G74" s="6">
        <f>F74*E74+40</f>
        <v>40</v>
      </c>
      <c r="H74" s="6">
        <f t="shared" ref="H74:H79" si="1">G74*20/100+20</f>
        <v>28</v>
      </c>
      <c r="I74" s="6">
        <f t="shared" si="0"/>
        <v>68</v>
      </c>
      <c r="J74" s="7">
        <v>42125</v>
      </c>
    </row>
    <row r="75" spans="1:10" ht="53.4" thickBot="1" x14ac:dyDescent="0.35">
      <c r="A75" s="6">
        <v>37</v>
      </c>
      <c r="B75" s="6" t="s">
        <v>67</v>
      </c>
      <c r="C75" s="6" t="s">
        <v>68</v>
      </c>
      <c r="D75" s="6" t="s">
        <v>71</v>
      </c>
      <c r="E75" s="321"/>
      <c r="F75" s="6">
        <v>1.63</v>
      </c>
      <c r="G75" s="6">
        <f>F75*E75+2</f>
        <v>2</v>
      </c>
      <c r="H75" s="6">
        <f t="shared" si="1"/>
        <v>20.399999999999999</v>
      </c>
      <c r="I75" s="6">
        <f t="shared" si="0"/>
        <v>22.4</v>
      </c>
      <c r="J75" s="7">
        <v>42491</v>
      </c>
    </row>
    <row r="76" spans="1:10" ht="53.4" thickBot="1" x14ac:dyDescent="0.35">
      <c r="A76" s="6">
        <v>38</v>
      </c>
      <c r="B76" s="6" t="s">
        <v>69</v>
      </c>
      <c r="C76" s="6" t="s">
        <v>68</v>
      </c>
      <c r="D76" s="6" t="s">
        <v>71</v>
      </c>
      <c r="E76" s="319"/>
      <c r="F76" s="6">
        <v>0.86</v>
      </c>
      <c r="G76" s="6">
        <f>F76*E76+44</f>
        <v>44</v>
      </c>
      <c r="H76" s="40">
        <f t="shared" si="1"/>
        <v>28.8</v>
      </c>
      <c r="I76" s="40">
        <f t="shared" si="0"/>
        <v>72.8</v>
      </c>
      <c r="J76" s="7">
        <v>42491</v>
      </c>
    </row>
    <row r="77" spans="1:10" ht="53.4" thickBot="1" x14ac:dyDescent="0.35">
      <c r="A77" s="6">
        <v>39</v>
      </c>
      <c r="B77" s="6" t="s">
        <v>72</v>
      </c>
      <c r="C77" s="6" t="s">
        <v>73</v>
      </c>
      <c r="D77" s="6" t="s">
        <v>71</v>
      </c>
      <c r="E77" s="319"/>
      <c r="F77" s="6">
        <v>2.6</v>
      </c>
      <c r="G77" s="6">
        <f>F77*E77+40</f>
        <v>40</v>
      </c>
      <c r="H77" s="40">
        <f t="shared" si="1"/>
        <v>28</v>
      </c>
      <c r="I77" s="40">
        <f t="shared" si="0"/>
        <v>68</v>
      </c>
      <c r="J77" s="7">
        <v>42491</v>
      </c>
    </row>
    <row r="78" spans="1:10" ht="53.4" thickBot="1" x14ac:dyDescent="0.35">
      <c r="A78" s="6">
        <v>40</v>
      </c>
      <c r="B78" s="6" t="s">
        <v>74</v>
      </c>
      <c r="C78" s="6" t="s">
        <v>68</v>
      </c>
      <c r="D78" s="6" t="s">
        <v>71</v>
      </c>
      <c r="E78" s="319"/>
      <c r="F78" s="6">
        <v>0.89</v>
      </c>
      <c r="G78" s="6">
        <f>F78*E78+6</f>
        <v>6</v>
      </c>
      <c r="H78" s="40">
        <f t="shared" si="1"/>
        <v>21.2</v>
      </c>
      <c r="I78" s="40">
        <f t="shared" si="0"/>
        <v>27.2</v>
      </c>
      <c r="J78" s="7">
        <v>42491</v>
      </c>
    </row>
    <row r="79" spans="1:10" ht="53.4" thickBot="1" x14ac:dyDescent="0.35">
      <c r="A79" s="6">
        <v>41</v>
      </c>
      <c r="B79" s="6" t="s">
        <v>75</v>
      </c>
      <c r="C79" s="6" t="s">
        <v>16</v>
      </c>
      <c r="D79" s="6" t="s">
        <v>71</v>
      </c>
      <c r="E79" s="320"/>
      <c r="F79" s="6">
        <v>2.2799999999999998</v>
      </c>
      <c r="G79" s="6">
        <f>F79*E79+12</f>
        <v>12</v>
      </c>
      <c r="H79" s="40">
        <f t="shared" si="1"/>
        <v>22.4</v>
      </c>
      <c r="I79" s="40">
        <f t="shared" si="0"/>
        <v>34.4</v>
      </c>
      <c r="J79" s="7">
        <v>42491</v>
      </c>
    </row>
    <row r="80" spans="1:10" x14ac:dyDescent="0.3">
      <c r="A80" s="39"/>
      <c r="B80" s="39"/>
      <c r="C80" s="39"/>
      <c r="D80" s="39"/>
      <c r="E80" s="39"/>
      <c r="F80" s="39"/>
      <c r="G80" s="39"/>
      <c r="H80" s="39"/>
      <c r="I80" s="39"/>
      <c r="J80" s="39"/>
    </row>
  </sheetData>
  <mergeCells count="133">
    <mergeCell ref="H1:H3"/>
    <mergeCell ref="I1:I3"/>
    <mergeCell ref="J1:J3"/>
    <mergeCell ref="A4:A8"/>
    <mergeCell ref="C4:C8"/>
    <mergeCell ref="D4:D8"/>
    <mergeCell ref="F4:F8"/>
    <mergeCell ref="G4:G8"/>
    <mergeCell ref="H4:H8"/>
    <mergeCell ref="I4:I8"/>
    <mergeCell ref="A1:A3"/>
    <mergeCell ref="C1:C3"/>
    <mergeCell ref="D1:D3"/>
    <mergeCell ref="F1:F3"/>
    <mergeCell ref="G1:G3"/>
    <mergeCell ref="J4:J8"/>
    <mergeCell ref="E5:E9"/>
    <mergeCell ref="A9:A13"/>
    <mergeCell ref="C9:C13"/>
    <mergeCell ref="D9:D13"/>
    <mergeCell ref="F9:F13"/>
    <mergeCell ref="G9:G13"/>
    <mergeCell ref="H9:H13"/>
    <mergeCell ref="I9:I13"/>
    <mergeCell ref="J9:J13"/>
    <mergeCell ref="G14:G18"/>
    <mergeCell ref="H14:H18"/>
    <mergeCell ref="I14:I18"/>
    <mergeCell ref="J14:J18"/>
    <mergeCell ref="E15:E19"/>
    <mergeCell ref="A19:A23"/>
    <mergeCell ref="B19:B23"/>
    <mergeCell ref="C19:C23"/>
    <mergeCell ref="D19:D23"/>
    <mergeCell ref="F19:F23"/>
    <mergeCell ref="E10:E14"/>
    <mergeCell ref="A14:A18"/>
    <mergeCell ref="B14:B18"/>
    <mergeCell ref="C14:C18"/>
    <mergeCell ref="D14:D18"/>
    <mergeCell ref="F14:F18"/>
    <mergeCell ref="G19:G23"/>
    <mergeCell ref="H19:H23"/>
    <mergeCell ref="I19:I23"/>
    <mergeCell ref="J19:J23"/>
    <mergeCell ref="E20:E24"/>
    <mergeCell ref="A24:A28"/>
    <mergeCell ref="C24:C28"/>
    <mergeCell ref="D24:D28"/>
    <mergeCell ref="F24:F28"/>
    <mergeCell ref="G24:G28"/>
    <mergeCell ref="H24:H28"/>
    <mergeCell ref="I24:I28"/>
    <mergeCell ref="J24:J28"/>
    <mergeCell ref="E25:E29"/>
    <mergeCell ref="A29:A33"/>
    <mergeCell ref="B29:B33"/>
    <mergeCell ref="C29:C33"/>
    <mergeCell ref="D29:D33"/>
    <mergeCell ref="F29:F33"/>
    <mergeCell ref="G29:G33"/>
    <mergeCell ref="H29:H33"/>
    <mergeCell ref="I29:I33"/>
    <mergeCell ref="J29:J33"/>
    <mergeCell ref="E30:E34"/>
    <mergeCell ref="A34:A38"/>
    <mergeCell ref="B34:B38"/>
    <mergeCell ref="C34:C38"/>
    <mergeCell ref="D34:D38"/>
    <mergeCell ref="F34:F38"/>
    <mergeCell ref="G34:G38"/>
    <mergeCell ref="H34:H38"/>
    <mergeCell ref="I34:I38"/>
    <mergeCell ref="J34:J38"/>
    <mergeCell ref="E35:E39"/>
    <mergeCell ref="A39:A42"/>
    <mergeCell ref="B39:B42"/>
    <mergeCell ref="C39:C42"/>
    <mergeCell ref="D39:D42"/>
    <mergeCell ref="F39:F42"/>
    <mergeCell ref="G39:G42"/>
    <mergeCell ref="H39:H42"/>
    <mergeCell ref="I39:I42"/>
    <mergeCell ref="J39:J42"/>
    <mergeCell ref="E40:E44"/>
    <mergeCell ref="A43:A47"/>
    <mergeCell ref="C43:C47"/>
    <mergeCell ref="D43:D47"/>
    <mergeCell ref="H43:H47"/>
    <mergeCell ref="I43:I47"/>
    <mergeCell ref="J43:J47"/>
    <mergeCell ref="A53:A57"/>
    <mergeCell ref="B53:B57"/>
    <mergeCell ref="C53:C56"/>
    <mergeCell ref="D53:D57"/>
    <mergeCell ref="F53:F57"/>
    <mergeCell ref="E45:E49"/>
    <mergeCell ref="A48:A52"/>
    <mergeCell ref="B48:B52"/>
    <mergeCell ref="C48:C52"/>
    <mergeCell ref="D48:D52"/>
    <mergeCell ref="F48:F52"/>
    <mergeCell ref="E55:E59"/>
    <mergeCell ref="A58:A62"/>
    <mergeCell ref="C58:C62"/>
    <mergeCell ref="D58:D62"/>
    <mergeCell ref="J63:J67"/>
    <mergeCell ref="E65:E69"/>
    <mergeCell ref="E70:E74"/>
    <mergeCell ref="E75:E79"/>
    <mergeCell ref="H58:H62"/>
    <mergeCell ref="I58:I62"/>
    <mergeCell ref="J58:J62"/>
    <mergeCell ref="E60:E64"/>
    <mergeCell ref="G48:G52"/>
    <mergeCell ref="H48:H52"/>
    <mergeCell ref="I48:I52"/>
    <mergeCell ref="J48:J52"/>
    <mergeCell ref="E50:E54"/>
    <mergeCell ref="G53:G57"/>
    <mergeCell ref="H53:H57"/>
    <mergeCell ref="I53:I57"/>
    <mergeCell ref="J53:J57"/>
    <mergeCell ref="A63:A67"/>
    <mergeCell ref="B63:B67"/>
    <mergeCell ref="C63:C67"/>
    <mergeCell ref="D63:D67"/>
    <mergeCell ref="F63:F67"/>
    <mergeCell ref="G63:G67"/>
    <mergeCell ref="H63:H67"/>
    <mergeCell ref="I63:I67"/>
    <mergeCell ref="F58:F62"/>
    <mergeCell ref="G58:G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workbookViewId="0">
      <selection activeCell="B47" sqref="B47"/>
    </sheetView>
  </sheetViews>
  <sheetFormatPr defaultRowHeight="14.4" x14ac:dyDescent="0.3"/>
  <cols>
    <col min="1" max="1" width="7.44140625" customWidth="1"/>
    <col min="2" max="2" width="84.5546875" customWidth="1"/>
    <col min="3" max="3" width="14.88671875" customWidth="1"/>
    <col min="4" max="4" width="11.88671875" hidden="1" customWidth="1"/>
    <col min="5" max="5" width="9.109375" hidden="1" customWidth="1"/>
    <col min="6" max="6" width="11.5546875" hidden="1" customWidth="1"/>
    <col min="7" max="7" width="0.33203125" customWidth="1"/>
    <col min="8" max="8" width="9.109375" hidden="1" customWidth="1"/>
    <col min="9" max="9" width="23.5546875" customWidth="1"/>
    <col min="10" max="10" width="0.109375" customWidth="1"/>
  </cols>
  <sheetData>
    <row r="1" spans="1:10" x14ac:dyDescent="0.3">
      <c r="A1" s="327"/>
      <c r="B1" s="327"/>
      <c r="C1" s="327"/>
      <c r="D1" s="327"/>
      <c r="E1" s="327"/>
      <c r="F1" s="327"/>
      <c r="G1" s="327"/>
      <c r="H1" s="327"/>
      <c r="I1" s="327"/>
    </row>
    <row r="2" spans="1:10" ht="15.6" x14ac:dyDescent="0.3">
      <c r="A2" s="9"/>
      <c r="B2" s="3"/>
      <c r="C2" s="3"/>
      <c r="D2" s="3"/>
      <c r="E2" s="3"/>
      <c r="F2" s="3"/>
      <c r="G2" s="3"/>
      <c r="H2" s="3"/>
      <c r="I2" s="3"/>
      <c r="J2" s="3"/>
    </row>
    <row r="3" spans="1:10" ht="19.2" x14ac:dyDescent="0.35">
      <c r="A3" s="8"/>
      <c r="B3" s="8"/>
      <c r="C3" s="8"/>
      <c r="D3" s="8"/>
      <c r="E3" s="8"/>
      <c r="F3" s="8"/>
      <c r="G3" s="8"/>
      <c r="H3" s="8"/>
      <c r="I3" s="8"/>
      <c r="J3" s="3"/>
    </row>
    <row r="4" spans="1:10" ht="19.5" customHeight="1" x14ac:dyDescent="0.65">
      <c r="A4" s="356" t="s">
        <v>57</v>
      </c>
      <c r="B4" s="356"/>
      <c r="C4" s="356"/>
      <c r="D4" s="356"/>
      <c r="E4" s="356"/>
      <c r="F4" s="356"/>
      <c r="G4" s="356"/>
      <c r="H4" s="356"/>
      <c r="I4" s="356"/>
      <c r="J4" s="13"/>
    </row>
    <row r="5" spans="1:10" ht="19.5" customHeight="1" x14ac:dyDescent="0.65">
      <c r="A5" s="356"/>
      <c r="B5" s="356"/>
      <c r="C5" s="356"/>
      <c r="D5" s="356"/>
      <c r="E5" s="356"/>
      <c r="F5" s="356"/>
      <c r="G5" s="356"/>
      <c r="H5" s="356"/>
      <c r="I5" s="356"/>
      <c r="J5" s="13"/>
    </row>
    <row r="6" spans="1:10" ht="7.5" customHeight="1" x14ac:dyDescent="0.65">
      <c r="A6" s="328"/>
      <c r="B6" s="328"/>
      <c r="C6" s="328"/>
      <c r="D6" s="328"/>
      <c r="E6" s="328"/>
      <c r="F6" s="328"/>
      <c r="G6" s="328"/>
      <c r="H6" s="328"/>
      <c r="I6" s="328"/>
      <c r="J6" s="13"/>
    </row>
    <row r="7" spans="1:10" ht="19.5" hidden="1" customHeight="1" x14ac:dyDescent="0.55000000000000004">
      <c r="A7" s="331"/>
      <c r="B7" s="331"/>
      <c r="C7" s="331"/>
      <c r="D7" s="331"/>
      <c r="E7" s="331"/>
      <c r="F7" s="331"/>
      <c r="G7" s="331"/>
      <c r="H7" s="331"/>
      <c r="I7" s="331"/>
      <c r="J7" s="331"/>
    </row>
    <row r="8" spans="1:10" ht="33.6" hidden="1" x14ac:dyDescent="0.65">
      <c r="A8" s="329"/>
      <c r="B8" s="329"/>
      <c r="C8" s="329"/>
      <c r="D8" s="329"/>
      <c r="E8" s="329"/>
      <c r="F8" s="329"/>
      <c r="G8" s="329"/>
      <c r="H8" s="329"/>
      <c r="I8" s="329"/>
      <c r="J8" s="13"/>
    </row>
    <row r="9" spans="1:10" ht="33.6" hidden="1" x14ac:dyDescent="0.65">
      <c r="A9" s="14"/>
      <c r="B9" s="330"/>
      <c r="C9" s="330"/>
      <c r="D9" s="330"/>
      <c r="E9" s="330"/>
      <c r="F9" s="330"/>
      <c r="G9" s="330"/>
      <c r="H9" s="330"/>
      <c r="I9" s="330"/>
      <c r="J9" s="13"/>
    </row>
    <row r="10" spans="1:10" ht="0.75" hidden="1" customHeight="1" x14ac:dyDescent="0.55000000000000004">
      <c r="A10" s="331"/>
      <c r="B10" s="331"/>
      <c r="C10" s="331"/>
      <c r="D10" s="331"/>
      <c r="E10" s="331"/>
      <c r="F10" s="331"/>
      <c r="G10" s="331"/>
      <c r="H10" s="331"/>
      <c r="I10" s="331"/>
      <c r="J10" s="331"/>
    </row>
    <row r="11" spans="1:10" ht="33.6" hidden="1" x14ac:dyDescent="0.65">
      <c r="A11" s="1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.75" hidden="1" customHeight="1" x14ac:dyDescent="0.65">
      <c r="A12" s="17" t="s">
        <v>60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64.8" hidden="1" x14ac:dyDescent="0.3">
      <c r="A13" s="19"/>
      <c r="B13" s="20"/>
      <c r="C13" s="20"/>
      <c r="D13" s="20"/>
      <c r="E13" s="20"/>
      <c r="F13" s="21"/>
      <c r="G13" s="332" t="s">
        <v>5</v>
      </c>
      <c r="H13" s="22"/>
      <c r="I13" s="20" t="s">
        <v>7</v>
      </c>
      <c r="J13" s="20"/>
    </row>
    <row r="14" spans="1:10" ht="24.75" customHeight="1" x14ac:dyDescent="0.3">
      <c r="A14" s="10" t="s">
        <v>0</v>
      </c>
      <c r="B14" s="38" t="s">
        <v>2</v>
      </c>
      <c r="C14" s="11" t="s">
        <v>3</v>
      </c>
      <c r="D14" s="332" t="s">
        <v>4</v>
      </c>
      <c r="E14" s="337"/>
      <c r="F14" s="338"/>
      <c r="G14" s="333"/>
      <c r="H14" s="332" t="s">
        <v>6</v>
      </c>
      <c r="I14" s="335" t="s">
        <v>8</v>
      </c>
      <c r="J14" s="332" t="s">
        <v>9</v>
      </c>
    </row>
    <row r="15" spans="1:10" ht="24.75" customHeight="1" x14ac:dyDescent="0.3">
      <c r="A15" s="36" t="s">
        <v>1</v>
      </c>
      <c r="B15" s="37" t="s">
        <v>47</v>
      </c>
      <c r="C15" s="12" t="s">
        <v>46</v>
      </c>
      <c r="D15" s="334"/>
      <c r="E15" s="339"/>
      <c r="F15" s="340"/>
      <c r="G15" s="334"/>
      <c r="H15" s="334"/>
      <c r="I15" s="336"/>
      <c r="J15" s="334"/>
    </row>
    <row r="16" spans="1:10" ht="18.75" customHeight="1" x14ac:dyDescent="0.3">
      <c r="A16" s="343">
        <v>1</v>
      </c>
      <c r="B16" s="346" t="s">
        <v>58</v>
      </c>
      <c r="C16" s="345" t="s">
        <v>48</v>
      </c>
      <c r="D16" s="343" t="s">
        <v>49</v>
      </c>
      <c r="E16" s="345">
        <v>24600</v>
      </c>
      <c r="F16" s="345">
        <v>1.1000000000000001</v>
      </c>
      <c r="G16" s="343">
        <v>415920</v>
      </c>
      <c r="H16" s="343">
        <f>G16*20/100</f>
        <v>83184</v>
      </c>
      <c r="I16" s="357">
        <f>H16+G16+900-4</f>
        <v>500000</v>
      </c>
      <c r="J16" s="353">
        <v>42095</v>
      </c>
    </row>
    <row r="17" spans="1:10" x14ac:dyDescent="0.3">
      <c r="A17" s="344"/>
      <c r="B17" s="341"/>
      <c r="C17" s="342"/>
      <c r="D17" s="344"/>
      <c r="E17" s="342"/>
      <c r="F17" s="342"/>
      <c r="G17" s="344"/>
      <c r="H17" s="344"/>
      <c r="I17" s="358"/>
      <c r="J17" s="354"/>
    </row>
    <row r="18" spans="1:10" ht="9" hidden="1" customHeight="1" x14ac:dyDescent="0.3">
      <c r="A18" s="344"/>
      <c r="B18" s="341"/>
      <c r="C18" s="342"/>
      <c r="D18" s="344"/>
      <c r="E18" s="342"/>
      <c r="F18" s="342"/>
      <c r="G18" s="345"/>
      <c r="H18" s="345"/>
      <c r="I18" s="359"/>
      <c r="J18" s="355"/>
    </row>
    <row r="19" spans="1:10" ht="39" hidden="1" customHeight="1" x14ac:dyDescent="0.3">
      <c r="A19" s="345"/>
      <c r="B19" s="341"/>
      <c r="C19" s="342"/>
      <c r="D19" s="345"/>
      <c r="E19" s="23"/>
      <c r="F19" s="24"/>
      <c r="G19" s="25"/>
      <c r="H19" s="24"/>
      <c r="I19" s="24"/>
      <c r="J19" s="26"/>
    </row>
    <row r="20" spans="1:10" ht="15" customHeight="1" x14ac:dyDescent="0.3">
      <c r="A20" s="341">
        <v>2</v>
      </c>
      <c r="B20" s="341" t="s">
        <v>50</v>
      </c>
      <c r="C20" s="342" t="s">
        <v>48</v>
      </c>
      <c r="D20" s="343" t="s">
        <v>49</v>
      </c>
      <c r="E20" s="27">
        <v>24600</v>
      </c>
      <c r="F20" s="342">
        <v>0.8</v>
      </c>
      <c r="G20" s="343">
        <v>414720</v>
      </c>
      <c r="H20" s="360">
        <f>G20*20/100</f>
        <v>82944</v>
      </c>
      <c r="I20" s="357">
        <v>500000</v>
      </c>
      <c r="J20" s="353">
        <v>42095</v>
      </c>
    </row>
    <row r="21" spans="1:10" ht="31.8" x14ac:dyDescent="0.3">
      <c r="A21" s="341"/>
      <c r="B21" s="341"/>
      <c r="C21" s="342"/>
      <c r="D21" s="344"/>
      <c r="E21" s="28"/>
      <c r="F21" s="342"/>
      <c r="G21" s="344"/>
      <c r="H21" s="361"/>
      <c r="I21" s="358"/>
      <c r="J21" s="354"/>
    </row>
    <row r="22" spans="1:10" ht="7.5" customHeight="1" x14ac:dyDescent="0.3">
      <c r="A22" s="341"/>
      <c r="B22" s="341"/>
      <c r="C22" s="342"/>
      <c r="D22" s="344"/>
      <c r="E22" s="28"/>
      <c r="F22" s="342"/>
      <c r="G22" s="344"/>
      <c r="H22" s="361"/>
      <c r="I22" s="358"/>
      <c r="J22" s="354"/>
    </row>
    <row r="23" spans="1:10" ht="31.8" hidden="1" x14ac:dyDescent="0.3">
      <c r="A23" s="341"/>
      <c r="B23" s="341"/>
      <c r="C23" s="342"/>
      <c r="D23" s="344"/>
      <c r="E23" s="28">
        <v>24600</v>
      </c>
      <c r="F23" s="342"/>
      <c r="G23" s="344"/>
      <c r="H23" s="361"/>
      <c r="I23" s="358"/>
      <c r="J23" s="354"/>
    </row>
    <row r="24" spans="1:10" ht="31.8" hidden="1" x14ac:dyDescent="0.3">
      <c r="A24" s="341"/>
      <c r="B24" s="341"/>
      <c r="C24" s="342"/>
      <c r="D24" s="345"/>
      <c r="E24" s="28"/>
      <c r="F24" s="342"/>
      <c r="G24" s="345"/>
      <c r="H24" s="362"/>
      <c r="I24" s="359"/>
      <c r="J24" s="355"/>
    </row>
    <row r="25" spans="1:10" ht="45" customHeight="1" x14ac:dyDescent="0.3">
      <c r="A25" s="341">
        <v>3</v>
      </c>
      <c r="B25" s="341" t="s">
        <v>51</v>
      </c>
      <c r="C25" s="342" t="s">
        <v>48</v>
      </c>
      <c r="D25" s="343" t="s">
        <v>49</v>
      </c>
      <c r="E25" s="27">
        <v>24600</v>
      </c>
      <c r="F25" s="342">
        <v>1</v>
      </c>
      <c r="G25" s="343">
        <v>125280</v>
      </c>
      <c r="H25" s="342">
        <f>G25*20/100-20</f>
        <v>25036</v>
      </c>
      <c r="I25" s="342">
        <v>150000</v>
      </c>
      <c r="J25" s="353">
        <v>42095</v>
      </c>
    </row>
    <row r="26" spans="1:10" hidden="1" x14ac:dyDescent="0.3">
      <c r="A26" s="341"/>
      <c r="B26" s="341"/>
      <c r="C26" s="342"/>
      <c r="D26" s="344"/>
      <c r="E26" s="342">
        <v>24600</v>
      </c>
      <c r="F26" s="342"/>
      <c r="G26" s="344"/>
      <c r="H26" s="342"/>
      <c r="I26" s="342"/>
      <c r="J26" s="354"/>
    </row>
    <row r="27" spans="1:10" hidden="1" x14ac:dyDescent="0.3">
      <c r="A27" s="341"/>
      <c r="B27" s="341"/>
      <c r="C27" s="342"/>
      <c r="D27" s="344"/>
      <c r="E27" s="342"/>
      <c r="F27" s="342"/>
      <c r="G27" s="344"/>
      <c r="H27" s="342"/>
      <c r="I27" s="342"/>
      <c r="J27" s="354"/>
    </row>
    <row r="28" spans="1:10" hidden="1" x14ac:dyDescent="0.3">
      <c r="A28" s="341"/>
      <c r="B28" s="341"/>
      <c r="C28" s="342"/>
      <c r="D28" s="345"/>
      <c r="E28" s="342"/>
      <c r="F28" s="342"/>
      <c r="G28" s="345"/>
      <c r="H28" s="342"/>
      <c r="I28" s="342"/>
      <c r="J28" s="355"/>
    </row>
    <row r="29" spans="1:10" x14ac:dyDescent="0.3">
      <c r="A29" s="341">
        <v>4</v>
      </c>
      <c r="B29" s="341" t="s">
        <v>51</v>
      </c>
      <c r="C29" s="342" t="s">
        <v>48</v>
      </c>
      <c r="D29" s="347" t="s">
        <v>49</v>
      </c>
      <c r="E29" s="342">
        <v>24600</v>
      </c>
      <c r="F29" s="342"/>
      <c r="G29" s="342">
        <v>149760</v>
      </c>
      <c r="H29" s="342">
        <f>G29*20/100</f>
        <v>29952</v>
      </c>
      <c r="I29" s="342">
        <v>180000</v>
      </c>
      <c r="J29" s="349">
        <v>42095</v>
      </c>
    </row>
    <row r="30" spans="1:10" x14ac:dyDescent="0.3">
      <c r="A30" s="341"/>
      <c r="B30" s="341"/>
      <c r="C30" s="342"/>
      <c r="D30" s="347"/>
      <c r="E30" s="342"/>
      <c r="F30" s="342"/>
      <c r="G30" s="342"/>
      <c r="H30" s="342"/>
      <c r="I30" s="342"/>
      <c r="J30" s="349"/>
    </row>
    <row r="31" spans="1:10" ht="18.75" customHeight="1" x14ac:dyDescent="0.3">
      <c r="A31" s="341"/>
      <c r="B31" s="341"/>
      <c r="C31" s="342"/>
      <c r="D31" s="348"/>
      <c r="E31" s="343"/>
      <c r="F31" s="342"/>
      <c r="G31" s="342"/>
      <c r="H31" s="342"/>
      <c r="I31" s="342"/>
      <c r="J31" s="349"/>
    </row>
    <row r="32" spans="1:10" x14ac:dyDescent="0.3">
      <c r="A32" s="341">
        <v>5</v>
      </c>
      <c r="B32" s="341" t="s">
        <v>52</v>
      </c>
      <c r="C32" s="347" t="s">
        <v>48</v>
      </c>
      <c r="D32" s="342" t="s">
        <v>49</v>
      </c>
      <c r="E32" s="342">
        <v>24600</v>
      </c>
      <c r="F32" s="350">
        <v>0.17</v>
      </c>
      <c r="G32" s="342">
        <v>149760</v>
      </c>
      <c r="H32" s="342">
        <f>G32*20/100+10</f>
        <v>29962</v>
      </c>
      <c r="I32" s="342">
        <v>180000</v>
      </c>
      <c r="J32" s="353">
        <v>42095</v>
      </c>
    </row>
    <row r="33" spans="1:10" x14ac:dyDescent="0.3">
      <c r="A33" s="341"/>
      <c r="B33" s="341"/>
      <c r="C33" s="347"/>
      <c r="D33" s="342"/>
      <c r="E33" s="342"/>
      <c r="F33" s="350"/>
      <c r="G33" s="342"/>
      <c r="H33" s="342"/>
      <c r="I33" s="342"/>
      <c r="J33" s="354"/>
    </row>
    <row r="34" spans="1:10" x14ac:dyDescent="0.3">
      <c r="A34" s="341"/>
      <c r="B34" s="341"/>
      <c r="C34" s="347"/>
      <c r="D34" s="342"/>
      <c r="E34" s="342"/>
      <c r="F34" s="350"/>
      <c r="G34" s="342"/>
      <c r="H34" s="342"/>
      <c r="I34" s="342"/>
      <c r="J34" s="355"/>
    </row>
    <row r="35" spans="1:10" ht="30.75" customHeight="1" x14ac:dyDescent="0.3">
      <c r="A35" s="28">
        <v>6</v>
      </c>
      <c r="B35" s="28" t="s">
        <v>54</v>
      </c>
      <c r="C35" s="29" t="s">
        <v>48</v>
      </c>
      <c r="D35" s="30" t="s">
        <v>49</v>
      </c>
      <c r="E35" s="31"/>
      <c r="F35" s="32"/>
      <c r="G35" s="27">
        <v>100104</v>
      </c>
      <c r="H35" s="33">
        <f>G35*20/100</f>
        <v>20020.8</v>
      </c>
      <c r="I35" s="27">
        <v>120000</v>
      </c>
      <c r="J35" s="34">
        <v>42095</v>
      </c>
    </row>
    <row r="36" spans="1:10" ht="32.25" customHeight="1" x14ac:dyDescent="0.3">
      <c r="A36" s="28">
        <v>7</v>
      </c>
      <c r="B36" s="28" t="s">
        <v>59</v>
      </c>
      <c r="C36" s="29" t="s">
        <v>48</v>
      </c>
      <c r="D36" s="30" t="s">
        <v>49</v>
      </c>
      <c r="E36" s="31"/>
      <c r="F36" s="32"/>
      <c r="G36" s="27">
        <v>41530</v>
      </c>
      <c r="H36" s="27">
        <f>G36*20/100</f>
        <v>8306</v>
      </c>
      <c r="I36" s="27">
        <v>50000</v>
      </c>
      <c r="J36" s="34">
        <v>42095</v>
      </c>
    </row>
    <row r="37" spans="1:10" ht="41.25" customHeight="1" x14ac:dyDescent="0.3">
      <c r="A37" s="28">
        <v>8</v>
      </c>
      <c r="B37" s="28" t="s">
        <v>55</v>
      </c>
      <c r="C37" s="29" t="s">
        <v>48</v>
      </c>
      <c r="D37" s="30" t="s">
        <v>49</v>
      </c>
      <c r="E37" s="31"/>
      <c r="F37" s="32"/>
      <c r="G37" s="27">
        <v>50745</v>
      </c>
      <c r="H37" s="27">
        <f>G37*20/100</f>
        <v>10149</v>
      </c>
      <c r="I37" s="27">
        <v>60000</v>
      </c>
      <c r="J37" s="34">
        <v>42095</v>
      </c>
    </row>
    <row r="38" spans="1:10" ht="41.25" customHeight="1" x14ac:dyDescent="0.3">
      <c r="A38" s="28">
        <v>9</v>
      </c>
      <c r="B38" s="28" t="s">
        <v>56</v>
      </c>
      <c r="C38" s="29" t="s">
        <v>48</v>
      </c>
      <c r="D38" s="30" t="s">
        <v>49</v>
      </c>
      <c r="E38" s="31"/>
      <c r="F38" s="32"/>
      <c r="G38" s="27">
        <v>16915</v>
      </c>
      <c r="H38" s="27">
        <f>G38*20/100</f>
        <v>3383</v>
      </c>
      <c r="I38" s="27">
        <v>20000</v>
      </c>
      <c r="J38" s="35">
        <v>42095</v>
      </c>
    </row>
    <row r="39" spans="1:10" x14ac:dyDescent="0.3">
      <c r="A39" s="341">
        <v>10</v>
      </c>
      <c r="B39" s="341" t="s">
        <v>53</v>
      </c>
      <c r="C39" s="342" t="s">
        <v>48</v>
      </c>
      <c r="D39" s="342" t="s">
        <v>49</v>
      </c>
      <c r="E39" s="345">
        <v>24600</v>
      </c>
      <c r="F39" s="342"/>
      <c r="G39" s="342">
        <v>232416</v>
      </c>
      <c r="H39" s="352">
        <f>G39*20/100</f>
        <v>46483.199999999997</v>
      </c>
      <c r="I39" s="342">
        <v>280000</v>
      </c>
      <c r="J39" s="349">
        <v>42095</v>
      </c>
    </row>
    <row r="40" spans="1:10" x14ac:dyDescent="0.3">
      <c r="A40" s="341"/>
      <c r="B40" s="341"/>
      <c r="C40" s="342"/>
      <c r="D40" s="342"/>
      <c r="E40" s="342"/>
      <c r="F40" s="342"/>
      <c r="G40" s="342"/>
      <c r="H40" s="352"/>
      <c r="I40" s="342"/>
      <c r="J40" s="349"/>
    </row>
    <row r="41" spans="1:10" ht="44.25" customHeight="1" x14ac:dyDescent="0.3">
      <c r="A41" s="341"/>
      <c r="B41" s="341"/>
      <c r="C41" s="342"/>
      <c r="D41" s="342"/>
      <c r="E41" s="342"/>
      <c r="F41" s="342"/>
      <c r="G41" s="342"/>
      <c r="H41" s="352"/>
      <c r="I41" s="342"/>
      <c r="J41" s="349"/>
    </row>
    <row r="42" spans="1:10" x14ac:dyDescent="0.3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3">
      <c r="A43" s="1"/>
      <c r="B43" t="s">
        <v>44</v>
      </c>
      <c r="F43" s="351" t="s">
        <v>45</v>
      </c>
      <c r="G43" s="351"/>
      <c r="H43" s="351"/>
      <c r="I43" s="2"/>
      <c r="J43" s="2"/>
    </row>
    <row r="44" spans="1:10" x14ac:dyDescent="0.3">
      <c r="A44" s="1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3">
      <c r="A45" s="1"/>
      <c r="B45" s="2"/>
      <c r="C45" s="2"/>
      <c r="D45" s="2"/>
      <c r="E45" s="2"/>
      <c r="F45" s="2"/>
      <c r="G45" s="2"/>
      <c r="H45" s="2"/>
      <c r="I45" s="2"/>
      <c r="J45" s="2"/>
    </row>
  </sheetData>
  <mergeCells count="73">
    <mergeCell ref="J32:J34"/>
    <mergeCell ref="J39:J41"/>
    <mergeCell ref="A7:J7"/>
    <mergeCell ref="A4:I5"/>
    <mergeCell ref="G16:G18"/>
    <mergeCell ref="H16:H18"/>
    <mergeCell ref="I16:I18"/>
    <mergeCell ref="J16:J18"/>
    <mergeCell ref="D25:D28"/>
    <mergeCell ref="G25:G28"/>
    <mergeCell ref="J25:J28"/>
    <mergeCell ref="H20:H24"/>
    <mergeCell ref="I20:I24"/>
    <mergeCell ref="G20:G24"/>
    <mergeCell ref="D20:D24"/>
    <mergeCell ref="J20:J24"/>
    <mergeCell ref="F43:H43"/>
    <mergeCell ref="D39:D41"/>
    <mergeCell ref="E39:E41"/>
    <mergeCell ref="A39:A41"/>
    <mergeCell ref="B39:B41"/>
    <mergeCell ref="C39:C41"/>
    <mergeCell ref="F39:F41"/>
    <mergeCell ref="G39:G41"/>
    <mergeCell ref="H39:H41"/>
    <mergeCell ref="I39:I41"/>
    <mergeCell ref="J29:J31"/>
    <mergeCell ref="A32:A34"/>
    <mergeCell ref="B32:B34"/>
    <mergeCell ref="C32:C34"/>
    <mergeCell ref="D32:D34"/>
    <mergeCell ref="E32:E34"/>
    <mergeCell ref="F32:F34"/>
    <mergeCell ref="G32:G34"/>
    <mergeCell ref="H32:H34"/>
    <mergeCell ref="I32:I34"/>
    <mergeCell ref="B29:B31"/>
    <mergeCell ref="C29:C31"/>
    <mergeCell ref="F29:F31"/>
    <mergeCell ref="G29:G31"/>
    <mergeCell ref="H29:H31"/>
    <mergeCell ref="I29:I31"/>
    <mergeCell ref="D29:D31"/>
    <mergeCell ref="E29:E31"/>
    <mergeCell ref="A25:A28"/>
    <mergeCell ref="B25:B28"/>
    <mergeCell ref="C25:C28"/>
    <mergeCell ref="F25:F28"/>
    <mergeCell ref="H25:H28"/>
    <mergeCell ref="I25:I28"/>
    <mergeCell ref="E26:E28"/>
    <mergeCell ref="A29:A31"/>
    <mergeCell ref="A20:A24"/>
    <mergeCell ref="B20:B24"/>
    <mergeCell ref="C20:C24"/>
    <mergeCell ref="F20:F24"/>
    <mergeCell ref="A16:A19"/>
    <mergeCell ref="B16:B19"/>
    <mergeCell ref="C16:C19"/>
    <mergeCell ref="E16:E18"/>
    <mergeCell ref="F16:F18"/>
    <mergeCell ref="D16:D19"/>
    <mergeCell ref="G13:G15"/>
    <mergeCell ref="H14:H15"/>
    <mergeCell ref="I14:I15"/>
    <mergeCell ref="J14:J15"/>
    <mergeCell ref="D14:D15"/>
    <mergeCell ref="E14:F15"/>
    <mergeCell ref="A1:I1"/>
    <mergeCell ref="A6:I6"/>
    <mergeCell ref="A8:I8"/>
    <mergeCell ref="B9:I9"/>
    <mergeCell ref="A10:J10"/>
  </mergeCells>
  <pageMargins left="0.53" right="0.35433070866141736" top="0.28000000000000003" bottom="0.3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348"/>
  <sheetViews>
    <sheetView tabSelected="1" topLeftCell="A7" workbookViewId="0">
      <selection activeCell="O337" sqref="O337"/>
    </sheetView>
  </sheetViews>
  <sheetFormatPr defaultColWidth="9.109375" defaultRowHeight="14.4" x14ac:dyDescent="0.3"/>
  <cols>
    <col min="1" max="1" width="5.88671875" style="218" customWidth="1"/>
    <col min="2" max="2" width="68.6640625" style="219" customWidth="1"/>
    <col min="3" max="3" width="19.109375" style="220" customWidth="1"/>
    <col min="4" max="4" width="13.5546875" style="56" hidden="1" customWidth="1"/>
    <col min="5" max="5" width="13.109375" style="100" hidden="1" customWidth="1"/>
    <col min="6" max="6" width="9.109375" style="100" hidden="1" customWidth="1"/>
    <col min="7" max="7" width="10.88671875" style="100" hidden="1" customWidth="1"/>
    <col min="8" max="8" width="1.88671875" style="100" hidden="1" customWidth="1"/>
    <col min="9" max="9" width="10.33203125" style="221" customWidth="1"/>
    <col min="10" max="10" width="10.109375" style="56" hidden="1" customWidth="1"/>
    <col min="11" max="11" width="9.109375" style="56" hidden="1" customWidth="1"/>
    <col min="12" max="63" width="9.109375" style="264"/>
    <col min="64" max="16384" width="9.109375" style="56"/>
  </cols>
  <sheetData>
    <row r="1" spans="1:11" ht="20.100000000000001" hidden="1" customHeight="1" x14ac:dyDescent="0.3">
      <c r="A1" s="52"/>
      <c r="B1" s="53" t="s">
        <v>364</v>
      </c>
      <c r="C1" s="52"/>
      <c r="D1" s="54"/>
      <c r="E1" s="54"/>
      <c r="F1" s="54"/>
      <c r="G1" s="54"/>
      <c r="H1" s="54"/>
      <c r="I1" s="55"/>
      <c r="J1" s="54"/>
      <c r="K1" s="54"/>
    </row>
    <row r="2" spans="1:11" hidden="1" x14ac:dyDescent="0.3">
      <c r="A2" s="57"/>
      <c r="B2" s="58"/>
      <c r="C2" s="59"/>
      <c r="D2" s="60"/>
      <c r="E2" s="60"/>
      <c r="F2" s="60"/>
      <c r="G2" s="60"/>
      <c r="H2" s="409" t="s">
        <v>135</v>
      </c>
      <c r="I2" s="409"/>
      <c r="J2" s="409"/>
      <c r="K2" s="409"/>
    </row>
    <row r="3" spans="1:11" hidden="1" x14ac:dyDescent="0.3">
      <c r="A3" s="59"/>
      <c r="B3" s="58"/>
      <c r="C3" s="59"/>
      <c r="D3" s="60"/>
      <c r="E3" s="60"/>
      <c r="F3" s="60"/>
      <c r="G3" s="60"/>
      <c r="H3" s="409" t="s">
        <v>136</v>
      </c>
      <c r="I3" s="409"/>
      <c r="J3" s="409"/>
      <c r="K3" s="60"/>
    </row>
    <row r="4" spans="1:11" hidden="1" x14ac:dyDescent="0.3">
      <c r="A4" s="61"/>
      <c r="B4" s="62"/>
      <c r="C4" s="61"/>
      <c r="D4" s="63"/>
      <c r="E4" s="63"/>
      <c r="F4" s="63"/>
      <c r="G4" s="63"/>
      <c r="H4" s="409" t="s">
        <v>137</v>
      </c>
      <c r="I4" s="409"/>
      <c r="J4" s="409"/>
      <c r="K4" s="409"/>
    </row>
    <row r="5" spans="1:11" hidden="1" x14ac:dyDescent="0.3">
      <c r="A5" s="61"/>
      <c r="B5" s="62"/>
      <c r="C5" s="61"/>
      <c r="D5" s="63"/>
      <c r="E5" s="63"/>
      <c r="F5" s="63"/>
      <c r="G5" s="63"/>
      <c r="H5" s="409" t="s">
        <v>138</v>
      </c>
      <c r="I5" s="409"/>
      <c r="J5" s="409"/>
      <c r="K5" s="409"/>
    </row>
    <row r="6" spans="1:11" hidden="1" x14ac:dyDescent="0.3">
      <c r="A6" s="59"/>
      <c r="B6" s="58"/>
      <c r="C6" s="59"/>
      <c r="D6" s="60"/>
      <c r="E6" s="60"/>
      <c r="F6" s="60"/>
      <c r="G6" s="60"/>
      <c r="H6" s="410" t="s">
        <v>309</v>
      </c>
      <c r="I6" s="410"/>
      <c r="J6" s="410"/>
      <c r="K6" s="410"/>
    </row>
    <row r="7" spans="1:11" x14ac:dyDescent="0.3">
      <c r="A7" s="379" t="s">
        <v>315</v>
      </c>
      <c r="B7" s="379"/>
      <c r="C7" s="379"/>
      <c r="D7" s="379"/>
      <c r="E7" s="379"/>
      <c r="F7" s="379"/>
      <c r="G7" s="379"/>
      <c r="H7" s="379"/>
      <c r="I7" s="379"/>
      <c r="J7" s="379"/>
      <c r="K7" s="379"/>
    </row>
    <row r="8" spans="1:11" ht="14.25" customHeight="1" x14ac:dyDescent="0.3">
      <c r="A8" s="379"/>
      <c r="B8" s="379"/>
      <c r="C8" s="379"/>
      <c r="D8" s="379"/>
      <c r="E8" s="379"/>
      <c r="F8" s="379"/>
      <c r="G8" s="379"/>
      <c r="H8" s="379"/>
      <c r="I8" s="379"/>
      <c r="J8" s="379"/>
      <c r="K8" s="379"/>
    </row>
    <row r="9" spans="1:11" ht="39.75" customHeight="1" x14ac:dyDescent="0.3">
      <c r="A9" s="380" t="s">
        <v>392</v>
      </c>
      <c r="B9" s="380"/>
      <c r="C9" s="380"/>
      <c r="D9" s="380"/>
      <c r="E9" s="380"/>
      <c r="F9" s="380"/>
      <c r="G9" s="380"/>
      <c r="H9" s="380"/>
      <c r="I9" s="380"/>
      <c r="J9" s="380"/>
      <c r="K9" s="380"/>
    </row>
    <row r="10" spans="1:11" ht="20.100000000000001" hidden="1" customHeight="1" x14ac:dyDescent="0.3">
      <c r="A10" s="380"/>
      <c r="B10" s="380"/>
      <c r="C10" s="380"/>
      <c r="D10" s="380"/>
      <c r="E10" s="380"/>
      <c r="F10" s="380"/>
      <c r="G10" s="380"/>
      <c r="H10" s="380"/>
      <c r="I10" s="380"/>
      <c r="J10" s="380"/>
      <c r="K10" s="380"/>
    </row>
    <row r="11" spans="1:11" hidden="1" x14ac:dyDescent="0.3">
      <c r="A11" s="59" t="s">
        <v>134</v>
      </c>
      <c r="B11" s="58"/>
      <c r="C11" s="59"/>
      <c r="D11" s="60"/>
      <c r="E11" s="60"/>
      <c r="F11" s="60"/>
      <c r="G11" s="60"/>
      <c r="H11" s="60"/>
      <c r="I11" s="64"/>
      <c r="J11" s="60"/>
      <c r="K11" s="60"/>
    </row>
    <row r="12" spans="1:11" ht="0.75" customHeight="1" x14ac:dyDescent="0.3">
      <c r="A12" s="381" t="s">
        <v>318</v>
      </c>
      <c r="B12" s="381"/>
      <c r="C12" s="382" t="s">
        <v>316</v>
      </c>
      <c r="D12" s="382"/>
      <c r="E12" s="382"/>
      <c r="F12" s="382"/>
      <c r="G12" s="382"/>
      <c r="H12" s="382"/>
      <c r="I12" s="382"/>
      <c r="J12" s="382"/>
      <c r="K12" s="382"/>
    </row>
    <row r="13" spans="1:11" ht="20.100000000000001" hidden="1" customHeight="1" x14ac:dyDescent="0.3">
      <c r="A13" s="381"/>
      <c r="B13" s="381"/>
      <c r="C13" s="382"/>
      <c r="D13" s="382"/>
      <c r="E13" s="382"/>
      <c r="F13" s="382"/>
      <c r="G13" s="382"/>
      <c r="H13" s="382"/>
      <c r="I13" s="382"/>
      <c r="J13" s="382"/>
      <c r="K13" s="382"/>
    </row>
    <row r="14" spans="1:11" ht="20.100000000000001" hidden="1" customHeight="1" x14ac:dyDescent="0.3">
      <c r="A14" s="57"/>
      <c r="B14" s="65"/>
      <c r="C14" s="382" t="s">
        <v>317</v>
      </c>
      <c r="D14" s="382"/>
      <c r="E14" s="382"/>
      <c r="F14" s="382"/>
      <c r="G14" s="382"/>
      <c r="H14" s="382"/>
      <c r="I14" s="382"/>
      <c r="J14" s="382"/>
      <c r="K14" s="382"/>
    </row>
    <row r="15" spans="1:11" ht="20.100000000000001" hidden="1" customHeight="1" x14ac:dyDescent="0.3">
      <c r="A15" s="59"/>
      <c r="B15" s="58"/>
      <c r="C15" s="383"/>
      <c r="D15" s="383"/>
      <c r="E15" s="383"/>
      <c r="F15" s="383"/>
      <c r="G15" s="383"/>
      <c r="H15" s="383"/>
      <c r="I15" s="383"/>
      <c r="J15" s="383"/>
      <c r="K15" s="383"/>
    </row>
    <row r="16" spans="1:11" ht="39" customHeight="1" x14ac:dyDescent="0.3">
      <c r="A16" s="411" t="s">
        <v>139</v>
      </c>
      <c r="B16" s="415" t="s">
        <v>140</v>
      </c>
      <c r="C16" s="411" t="s">
        <v>144</v>
      </c>
      <c r="D16" s="411" t="s">
        <v>4</v>
      </c>
      <c r="E16" s="66" t="s">
        <v>365</v>
      </c>
      <c r="F16" s="411" t="s">
        <v>143</v>
      </c>
      <c r="G16" s="411" t="s">
        <v>142</v>
      </c>
      <c r="H16" s="411" t="s">
        <v>6</v>
      </c>
      <c r="I16" s="411" t="s">
        <v>368</v>
      </c>
      <c r="J16" s="411" t="s">
        <v>9</v>
      </c>
      <c r="K16" s="413" t="s">
        <v>141</v>
      </c>
    </row>
    <row r="17" spans="1:11" ht="15" customHeight="1" thickBot="1" x14ac:dyDescent="0.35">
      <c r="A17" s="412"/>
      <c r="B17" s="416"/>
      <c r="C17" s="412"/>
      <c r="D17" s="412"/>
      <c r="E17" s="67" t="s">
        <v>366</v>
      </c>
      <c r="F17" s="412"/>
      <c r="G17" s="412"/>
      <c r="H17" s="412"/>
      <c r="I17" s="412"/>
      <c r="J17" s="412"/>
      <c r="K17" s="414"/>
    </row>
    <row r="18" spans="1:11" ht="16.5" customHeight="1" thickBot="1" x14ac:dyDescent="0.35">
      <c r="A18" s="68">
        <v>1</v>
      </c>
      <c r="B18" s="69" t="s">
        <v>88</v>
      </c>
      <c r="C18" s="70" t="s">
        <v>145</v>
      </c>
      <c r="D18" s="71" t="s">
        <v>367</v>
      </c>
      <c r="E18" s="72">
        <v>0.128</v>
      </c>
      <c r="F18" s="73">
        <v>107.4</v>
      </c>
      <c r="G18" s="74">
        <f>E18*F18</f>
        <v>13.747200000000001</v>
      </c>
      <c r="H18" s="74">
        <f>G18*20/100</f>
        <v>2.7494400000000003</v>
      </c>
      <c r="I18" s="75">
        <f>H18+G18</f>
        <v>16.496640000000003</v>
      </c>
      <c r="J18" s="76">
        <v>45352</v>
      </c>
      <c r="K18" s="278">
        <v>315</v>
      </c>
    </row>
    <row r="19" spans="1:11" ht="8.25" customHeight="1" x14ac:dyDescent="0.3">
      <c r="A19" s="384">
        <v>2</v>
      </c>
      <c r="B19" s="386" t="s">
        <v>146</v>
      </c>
      <c r="C19" s="389" t="s">
        <v>145</v>
      </c>
      <c r="D19" s="368" t="str">
        <f>D18</f>
        <v>плановая калькуляция от 28.02.2024</v>
      </c>
      <c r="E19" s="390">
        <v>0.128</v>
      </c>
      <c r="F19" s="393">
        <v>28.2</v>
      </c>
      <c r="G19" s="398">
        <f>E19*F19</f>
        <v>3.6095999999999999</v>
      </c>
      <c r="H19" s="398">
        <f>G19*20/100</f>
        <v>0.7219199999999999</v>
      </c>
      <c r="I19" s="401">
        <f>H19+G19</f>
        <v>4.3315199999999994</v>
      </c>
      <c r="J19" s="404">
        <f>J18</f>
        <v>45352</v>
      </c>
      <c r="K19" s="395">
        <v>317</v>
      </c>
    </row>
    <row r="20" spans="1:11" ht="17.25" customHeight="1" x14ac:dyDescent="0.3">
      <c r="A20" s="384"/>
      <c r="B20" s="387"/>
      <c r="C20" s="389"/>
      <c r="D20" s="368"/>
      <c r="E20" s="390"/>
      <c r="F20" s="393"/>
      <c r="G20" s="398"/>
      <c r="H20" s="398"/>
      <c r="I20" s="401"/>
      <c r="J20" s="404"/>
      <c r="K20" s="395"/>
    </row>
    <row r="21" spans="1:11" ht="20.100000000000001" hidden="1" customHeight="1" x14ac:dyDescent="0.3">
      <c r="A21" s="384"/>
      <c r="B21" s="387"/>
      <c r="C21" s="389"/>
      <c r="D21" s="368"/>
      <c r="E21" s="390"/>
      <c r="F21" s="393"/>
      <c r="G21" s="398"/>
      <c r="H21" s="398"/>
      <c r="I21" s="401"/>
      <c r="J21" s="404"/>
      <c r="K21" s="395"/>
    </row>
    <row r="22" spans="1:11" ht="20.100000000000001" hidden="1" customHeight="1" x14ac:dyDescent="0.3">
      <c r="A22" s="384"/>
      <c r="B22" s="387"/>
      <c r="C22" s="368"/>
      <c r="D22" s="368"/>
      <c r="E22" s="391"/>
      <c r="F22" s="393"/>
      <c r="G22" s="398"/>
      <c r="H22" s="398"/>
      <c r="I22" s="401"/>
      <c r="J22" s="404"/>
      <c r="K22" s="395"/>
    </row>
    <row r="23" spans="1:11" ht="3" customHeight="1" thickBot="1" x14ac:dyDescent="0.35">
      <c r="A23" s="385"/>
      <c r="B23" s="388"/>
      <c r="C23" s="369"/>
      <c r="D23" s="369"/>
      <c r="E23" s="392"/>
      <c r="F23" s="394"/>
      <c r="G23" s="399"/>
      <c r="H23" s="399"/>
      <c r="I23" s="402"/>
      <c r="J23" s="405"/>
      <c r="K23" s="396"/>
    </row>
    <row r="24" spans="1:11" ht="17.25" customHeight="1" thickBot="1" x14ac:dyDescent="0.35">
      <c r="A24" s="417">
        <v>3</v>
      </c>
      <c r="B24" s="426" t="s">
        <v>147</v>
      </c>
      <c r="C24" s="420" t="s">
        <v>145</v>
      </c>
      <c r="D24" s="367" t="str">
        <f>D18</f>
        <v>плановая калькуляция от 28.02.2024</v>
      </c>
      <c r="E24" s="429">
        <v>0.128</v>
      </c>
      <c r="F24" s="425">
        <v>44.4</v>
      </c>
      <c r="G24" s="397">
        <f>F24*E24</f>
        <v>5.6832000000000003</v>
      </c>
      <c r="H24" s="397">
        <f>G24*20/100</f>
        <v>1.1366400000000001</v>
      </c>
      <c r="I24" s="400">
        <f>H24+G24</f>
        <v>6.8198400000000001</v>
      </c>
      <c r="J24" s="403">
        <f>J18</f>
        <v>45352</v>
      </c>
      <c r="K24" s="406">
        <v>318</v>
      </c>
    </row>
    <row r="25" spans="1:11" ht="15" hidden="1" thickBot="1" x14ac:dyDescent="0.35">
      <c r="A25" s="418"/>
      <c r="B25" s="427"/>
      <c r="C25" s="423"/>
      <c r="D25" s="368"/>
      <c r="E25" s="391"/>
      <c r="F25" s="393"/>
      <c r="G25" s="398"/>
      <c r="H25" s="398"/>
      <c r="I25" s="401"/>
      <c r="J25" s="404"/>
      <c r="K25" s="407"/>
    </row>
    <row r="26" spans="1:11" ht="13.5" hidden="1" customHeight="1" thickBot="1" x14ac:dyDescent="0.35">
      <c r="A26" s="419"/>
      <c r="B26" s="428"/>
      <c r="C26" s="424"/>
      <c r="D26" s="369"/>
      <c r="E26" s="392"/>
      <c r="F26" s="394"/>
      <c r="G26" s="399"/>
      <c r="H26" s="399"/>
      <c r="I26" s="402"/>
      <c r="J26" s="405"/>
      <c r="K26" s="408"/>
    </row>
    <row r="27" spans="1:11" ht="16.5" customHeight="1" thickBot="1" x14ac:dyDescent="0.35">
      <c r="A27" s="77">
        <v>4</v>
      </c>
      <c r="B27" s="69" t="s">
        <v>99</v>
      </c>
      <c r="C27" s="71" t="s">
        <v>154</v>
      </c>
      <c r="D27" s="71" t="str">
        <f>D24</f>
        <v>плановая калькуляция от 28.02.2024</v>
      </c>
      <c r="E27" s="71">
        <v>0.128</v>
      </c>
      <c r="F27" s="71">
        <v>13.3</v>
      </c>
      <c r="G27" s="78">
        <f>F27*E27</f>
        <v>1.7024000000000001</v>
      </c>
      <c r="H27" s="78"/>
      <c r="I27" s="79">
        <f>H27+G27</f>
        <v>1.7024000000000001</v>
      </c>
      <c r="J27" s="80">
        <f>J24</f>
        <v>45352</v>
      </c>
      <c r="K27" s="279">
        <v>29</v>
      </c>
    </row>
    <row r="28" spans="1:11" ht="12.75" customHeight="1" x14ac:dyDescent="0.3">
      <c r="A28" s="417">
        <v>5</v>
      </c>
      <c r="B28" s="81" t="s">
        <v>149</v>
      </c>
      <c r="C28" s="82"/>
      <c r="D28" s="420" t="str">
        <f>D27</f>
        <v>плановая калькуляция от 28.02.2024</v>
      </c>
      <c r="E28" s="83"/>
      <c r="F28" s="84"/>
      <c r="G28" s="85"/>
      <c r="H28" s="86"/>
      <c r="I28" s="87"/>
      <c r="J28" s="88"/>
      <c r="K28" s="280"/>
    </row>
    <row r="29" spans="1:11" ht="18.75" customHeight="1" x14ac:dyDescent="0.3">
      <c r="A29" s="418"/>
      <c r="B29" s="89" t="s">
        <v>148</v>
      </c>
      <c r="C29" s="423" t="s">
        <v>150</v>
      </c>
      <c r="D29" s="421"/>
      <c r="E29" s="66">
        <v>0.128</v>
      </c>
      <c r="F29" s="66">
        <v>7.2</v>
      </c>
      <c r="G29" s="90">
        <f t="shared" ref="G29:G38" si="0">F29*E29</f>
        <v>0.92160000000000009</v>
      </c>
      <c r="H29" s="90"/>
      <c r="I29" s="91">
        <f>H29+G29</f>
        <v>0.92160000000000009</v>
      </c>
      <c r="J29" s="92">
        <f>J27</f>
        <v>45352</v>
      </c>
      <c r="K29" s="281">
        <v>30</v>
      </c>
    </row>
    <row r="30" spans="1:11" ht="15" customHeight="1" x14ac:dyDescent="0.3">
      <c r="A30" s="418"/>
      <c r="B30" s="89" t="s">
        <v>151</v>
      </c>
      <c r="C30" s="423"/>
      <c r="D30" s="421"/>
      <c r="E30" s="66">
        <v>0.128</v>
      </c>
      <c r="F30" s="66">
        <v>15</v>
      </c>
      <c r="G30" s="90">
        <f t="shared" si="0"/>
        <v>1.92</v>
      </c>
      <c r="H30" s="90"/>
      <c r="I30" s="91">
        <f>H30+G30</f>
        <v>1.92</v>
      </c>
      <c r="J30" s="92">
        <f>J27</f>
        <v>45352</v>
      </c>
      <c r="K30" s="281">
        <v>31</v>
      </c>
    </row>
    <row r="31" spans="1:11" x14ac:dyDescent="0.3">
      <c r="A31" s="418"/>
      <c r="B31" s="89" t="s">
        <v>152</v>
      </c>
      <c r="C31" s="423"/>
      <c r="D31" s="421"/>
      <c r="E31" s="66">
        <v>0.128</v>
      </c>
      <c r="F31" s="66">
        <v>24</v>
      </c>
      <c r="G31" s="90">
        <f t="shared" si="0"/>
        <v>3.0720000000000001</v>
      </c>
      <c r="H31" s="90"/>
      <c r="I31" s="91">
        <f>H31+G31</f>
        <v>3.0720000000000001</v>
      </c>
      <c r="J31" s="92">
        <f>J27</f>
        <v>45352</v>
      </c>
      <c r="K31" s="281">
        <v>32</v>
      </c>
    </row>
    <row r="32" spans="1:11" x14ac:dyDescent="0.3">
      <c r="A32" s="418"/>
      <c r="B32" s="89" t="s">
        <v>101</v>
      </c>
      <c r="C32" s="423" t="s">
        <v>153</v>
      </c>
      <c r="D32" s="421"/>
      <c r="E32" s="66">
        <v>0.128</v>
      </c>
      <c r="F32" s="66">
        <v>16.8</v>
      </c>
      <c r="G32" s="90">
        <f t="shared" si="0"/>
        <v>2.1504000000000003</v>
      </c>
      <c r="H32" s="90"/>
      <c r="I32" s="91">
        <f>H32+G32-0.01</f>
        <v>2.1404000000000005</v>
      </c>
      <c r="J32" s="92">
        <f t="shared" ref="J32:J38" si="1">J31</f>
        <v>45352</v>
      </c>
      <c r="K32" s="281">
        <v>33</v>
      </c>
    </row>
    <row r="33" spans="1:63" ht="15" thickBot="1" x14ac:dyDescent="0.35">
      <c r="A33" s="419"/>
      <c r="B33" s="93" t="s">
        <v>102</v>
      </c>
      <c r="C33" s="424"/>
      <c r="D33" s="422"/>
      <c r="E33" s="94">
        <v>0.128</v>
      </c>
      <c r="F33" s="95">
        <v>24</v>
      </c>
      <c r="G33" s="96">
        <f t="shared" si="0"/>
        <v>3.0720000000000001</v>
      </c>
      <c r="H33" s="96"/>
      <c r="I33" s="97">
        <f>H33+G33</f>
        <v>3.0720000000000001</v>
      </c>
      <c r="J33" s="98">
        <f t="shared" si="1"/>
        <v>45352</v>
      </c>
      <c r="K33" s="282">
        <v>34</v>
      </c>
    </row>
    <row r="34" spans="1:63" ht="15" customHeight="1" thickBot="1" x14ac:dyDescent="0.35">
      <c r="A34" s="77">
        <v>6</v>
      </c>
      <c r="B34" s="69" t="s">
        <v>155</v>
      </c>
      <c r="C34" s="71" t="s">
        <v>100</v>
      </c>
      <c r="D34" s="71" t="str">
        <f>D28</f>
        <v>плановая калькуляция от 28.02.2024</v>
      </c>
      <c r="E34" s="71">
        <f>E27</f>
        <v>0.128</v>
      </c>
      <c r="F34" s="71">
        <v>12</v>
      </c>
      <c r="G34" s="78">
        <f t="shared" si="0"/>
        <v>1.536</v>
      </c>
      <c r="H34" s="78"/>
      <c r="I34" s="79">
        <f>G34+H34</f>
        <v>1.536</v>
      </c>
      <c r="J34" s="80">
        <f t="shared" si="1"/>
        <v>45352</v>
      </c>
      <c r="K34" s="279">
        <v>35</v>
      </c>
    </row>
    <row r="35" spans="1:63" ht="21" customHeight="1" x14ac:dyDescent="0.3">
      <c r="A35" s="417">
        <v>7</v>
      </c>
      <c r="B35" s="81" t="s">
        <v>103</v>
      </c>
      <c r="C35" s="420" t="s">
        <v>156</v>
      </c>
      <c r="D35" s="420" t="str">
        <f>D34</f>
        <v>плановая калькуляция от 28.02.2024</v>
      </c>
      <c r="E35" s="82">
        <f>E27</f>
        <v>0.128</v>
      </c>
      <c r="F35" s="82">
        <v>4.8</v>
      </c>
      <c r="G35" s="85">
        <f t="shared" si="0"/>
        <v>0.61439999999999995</v>
      </c>
      <c r="H35" s="85"/>
      <c r="I35" s="99">
        <f>G35+H35</f>
        <v>0.61439999999999995</v>
      </c>
      <c r="J35" s="88">
        <f t="shared" si="1"/>
        <v>45352</v>
      </c>
      <c r="K35" s="280">
        <v>56</v>
      </c>
    </row>
    <row r="36" spans="1:63" ht="15.75" customHeight="1" x14ac:dyDescent="0.3">
      <c r="A36" s="418"/>
      <c r="B36" s="89" t="s">
        <v>105</v>
      </c>
      <c r="C36" s="423"/>
      <c r="D36" s="423"/>
      <c r="E36" s="66">
        <f>E27</f>
        <v>0.128</v>
      </c>
      <c r="F36" s="66">
        <v>10.8</v>
      </c>
      <c r="G36" s="90">
        <f t="shared" si="0"/>
        <v>1.3824000000000001</v>
      </c>
      <c r="H36" s="90"/>
      <c r="I36" s="91">
        <f>G36+H36</f>
        <v>1.3824000000000001</v>
      </c>
      <c r="J36" s="92">
        <f t="shared" si="1"/>
        <v>45352</v>
      </c>
      <c r="K36" s="281">
        <v>56</v>
      </c>
    </row>
    <row r="37" spans="1:63" ht="15" thickBot="1" x14ac:dyDescent="0.35">
      <c r="A37" s="419"/>
      <c r="B37" s="93" t="s">
        <v>106</v>
      </c>
      <c r="C37" s="424"/>
      <c r="D37" s="424"/>
      <c r="E37" s="95">
        <f>E27</f>
        <v>0.128</v>
      </c>
      <c r="F37" s="95">
        <v>15</v>
      </c>
      <c r="G37" s="96">
        <f t="shared" si="0"/>
        <v>1.92</v>
      </c>
      <c r="H37" s="96"/>
      <c r="I37" s="97">
        <f>H37+G37</f>
        <v>1.92</v>
      </c>
      <c r="J37" s="98">
        <f t="shared" si="1"/>
        <v>45352</v>
      </c>
      <c r="K37" s="282">
        <v>57</v>
      </c>
    </row>
    <row r="38" spans="1:63" s="100" customFormat="1" ht="15.75" customHeight="1" thickBot="1" x14ac:dyDescent="0.35">
      <c r="A38" s="417">
        <v>8</v>
      </c>
      <c r="B38" s="426" t="s">
        <v>80</v>
      </c>
      <c r="C38" s="420" t="s">
        <v>12</v>
      </c>
      <c r="D38" s="420" t="str">
        <f>D35</f>
        <v>плановая калькуляция от 28.02.2024</v>
      </c>
      <c r="E38" s="420">
        <f>E27</f>
        <v>0.128</v>
      </c>
      <c r="F38" s="420">
        <v>30</v>
      </c>
      <c r="G38" s="433">
        <f t="shared" si="0"/>
        <v>3.84</v>
      </c>
      <c r="H38" s="433">
        <f>G38*20/100</f>
        <v>0.76800000000000002</v>
      </c>
      <c r="I38" s="436">
        <f>H38+G38</f>
        <v>4.6079999999999997</v>
      </c>
      <c r="J38" s="439">
        <f t="shared" si="1"/>
        <v>45352</v>
      </c>
      <c r="K38" s="442">
        <v>228</v>
      </c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65"/>
      <c r="BB38" s="265"/>
      <c r="BC38" s="265"/>
      <c r="BD38" s="265"/>
      <c r="BE38" s="265"/>
      <c r="BF38" s="265"/>
      <c r="BG38" s="265"/>
      <c r="BH38" s="265"/>
      <c r="BI38" s="265"/>
      <c r="BJ38" s="265"/>
      <c r="BK38" s="265"/>
    </row>
    <row r="39" spans="1:63" s="100" customFormat="1" ht="22.5" hidden="1" customHeight="1" thickBot="1" x14ac:dyDescent="0.35">
      <c r="A39" s="419"/>
      <c r="B39" s="428"/>
      <c r="C39" s="424"/>
      <c r="D39" s="424"/>
      <c r="E39" s="424"/>
      <c r="F39" s="424"/>
      <c r="G39" s="435"/>
      <c r="H39" s="435"/>
      <c r="I39" s="438"/>
      <c r="J39" s="441"/>
      <c r="K39" s="444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65"/>
      <c r="BB39" s="265"/>
      <c r="BC39" s="265"/>
      <c r="BD39" s="265"/>
      <c r="BE39" s="265"/>
      <c r="BF39" s="265"/>
      <c r="BG39" s="265"/>
      <c r="BH39" s="265"/>
      <c r="BI39" s="265"/>
      <c r="BJ39" s="265"/>
      <c r="BK39" s="265"/>
    </row>
    <row r="40" spans="1:63" s="100" customFormat="1" ht="12.75" customHeight="1" thickBot="1" x14ac:dyDescent="0.35">
      <c r="A40" s="417">
        <v>9</v>
      </c>
      <c r="B40" s="426" t="s">
        <v>81</v>
      </c>
      <c r="C40" s="430" t="s">
        <v>163</v>
      </c>
      <c r="D40" s="420" t="str">
        <f>D38</f>
        <v>плановая калькуляция от 28.02.2024</v>
      </c>
      <c r="E40" s="420">
        <f>E27</f>
        <v>0.128</v>
      </c>
      <c r="F40" s="420">
        <v>43.2</v>
      </c>
      <c r="G40" s="433">
        <f>E40*F40</f>
        <v>5.5296000000000003</v>
      </c>
      <c r="H40" s="433">
        <f>G40*20/100</f>
        <v>1.1059200000000002</v>
      </c>
      <c r="I40" s="436">
        <f>H40+G40</f>
        <v>6.6355200000000005</v>
      </c>
      <c r="J40" s="439">
        <f>J38</f>
        <v>45352</v>
      </c>
      <c r="K40" s="442">
        <v>232</v>
      </c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65"/>
      <c r="BB40" s="265"/>
      <c r="BC40" s="265"/>
      <c r="BD40" s="265"/>
      <c r="BE40" s="265"/>
      <c r="BF40" s="265"/>
      <c r="BG40" s="265"/>
      <c r="BH40" s="265"/>
      <c r="BI40" s="265"/>
      <c r="BJ40" s="265"/>
      <c r="BK40" s="265"/>
    </row>
    <row r="41" spans="1:63" s="100" customFormat="1" ht="15" hidden="1" customHeight="1" thickBot="1" x14ac:dyDescent="0.35">
      <c r="A41" s="418"/>
      <c r="B41" s="427"/>
      <c r="C41" s="431"/>
      <c r="D41" s="423"/>
      <c r="E41" s="423"/>
      <c r="F41" s="423"/>
      <c r="G41" s="434"/>
      <c r="H41" s="434"/>
      <c r="I41" s="437"/>
      <c r="J41" s="440"/>
      <c r="K41" s="443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65"/>
      <c r="BB41" s="265"/>
      <c r="BC41" s="265"/>
      <c r="BD41" s="265"/>
      <c r="BE41" s="265"/>
      <c r="BF41" s="265"/>
      <c r="BG41" s="265"/>
      <c r="BH41" s="265"/>
      <c r="BI41" s="265"/>
      <c r="BJ41" s="265"/>
      <c r="BK41" s="265"/>
    </row>
    <row r="42" spans="1:63" s="100" customFormat="1" ht="5.25" hidden="1" customHeight="1" thickBot="1" x14ac:dyDescent="0.35">
      <c r="A42" s="419"/>
      <c r="B42" s="428"/>
      <c r="C42" s="432"/>
      <c r="D42" s="424"/>
      <c r="E42" s="424"/>
      <c r="F42" s="424"/>
      <c r="G42" s="435"/>
      <c r="H42" s="435"/>
      <c r="I42" s="438"/>
      <c r="J42" s="441"/>
      <c r="K42" s="444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  <c r="BB42" s="265"/>
      <c r="BC42" s="265"/>
      <c r="BD42" s="265"/>
      <c r="BE42" s="265"/>
      <c r="BF42" s="265"/>
      <c r="BG42" s="265"/>
      <c r="BH42" s="265"/>
      <c r="BI42" s="265"/>
      <c r="BJ42" s="265"/>
      <c r="BK42" s="265"/>
    </row>
    <row r="43" spans="1:63" ht="15" customHeight="1" x14ac:dyDescent="0.3">
      <c r="A43" s="449">
        <v>10</v>
      </c>
      <c r="B43" s="445" t="s">
        <v>90</v>
      </c>
      <c r="C43" s="367" t="s">
        <v>322</v>
      </c>
      <c r="D43" s="367" t="str">
        <f>D40</f>
        <v>плановая калькуляция от 28.02.2024</v>
      </c>
      <c r="E43" s="367">
        <f>E40</f>
        <v>0.128</v>
      </c>
      <c r="F43" s="367">
        <v>20</v>
      </c>
      <c r="G43" s="367">
        <f>F43*E43</f>
        <v>2.56</v>
      </c>
      <c r="H43" s="455"/>
      <c r="I43" s="456">
        <f>H43+G43</f>
        <v>2.56</v>
      </c>
      <c r="J43" s="373">
        <f>J40</f>
        <v>45352</v>
      </c>
      <c r="K43" s="457">
        <v>311</v>
      </c>
    </row>
    <row r="44" spans="1:63" ht="1.5" customHeight="1" x14ac:dyDescent="0.3">
      <c r="A44" s="384"/>
      <c r="B44" s="387"/>
      <c r="C44" s="368"/>
      <c r="D44" s="368"/>
      <c r="E44" s="368"/>
      <c r="F44" s="368"/>
      <c r="G44" s="368"/>
      <c r="H44" s="450"/>
      <c r="I44" s="451"/>
      <c r="J44" s="374"/>
      <c r="K44" s="458"/>
    </row>
    <row r="45" spans="1:63" ht="15" hidden="1" customHeight="1" x14ac:dyDescent="0.3">
      <c r="A45" s="384"/>
      <c r="B45" s="387"/>
      <c r="C45" s="368"/>
      <c r="D45" s="368"/>
      <c r="E45" s="368"/>
      <c r="F45" s="368"/>
      <c r="G45" s="368"/>
      <c r="H45" s="450"/>
      <c r="I45" s="451"/>
      <c r="J45" s="374"/>
      <c r="K45" s="458"/>
    </row>
    <row r="46" spans="1:63" s="102" customFormat="1" ht="15" customHeight="1" thickBot="1" x14ac:dyDescent="0.35">
      <c r="A46" s="66">
        <v>11</v>
      </c>
      <c r="B46" s="93" t="s">
        <v>90</v>
      </c>
      <c r="C46" s="95" t="s">
        <v>323</v>
      </c>
      <c r="D46" s="95" t="str">
        <f>D43</f>
        <v>плановая калькуляция от 28.02.2024</v>
      </c>
      <c r="E46" s="95">
        <v>0.128</v>
      </c>
      <c r="F46" s="95">
        <v>7.6</v>
      </c>
      <c r="G46" s="96">
        <f>E46*F46</f>
        <v>0.9728</v>
      </c>
      <c r="H46" s="96"/>
      <c r="I46" s="97">
        <f>G46</f>
        <v>0.9728</v>
      </c>
      <c r="J46" s="101">
        <f>J43</f>
        <v>45352</v>
      </c>
      <c r="K46" s="282">
        <v>85</v>
      </c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</row>
    <row r="47" spans="1:63" ht="20.100000000000001" hidden="1" customHeight="1" x14ac:dyDescent="0.3">
      <c r="A47" s="417">
        <v>12</v>
      </c>
      <c r="B47" s="445" t="s">
        <v>91</v>
      </c>
      <c r="C47" s="420" t="s">
        <v>92</v>
      </c>
      <c r="D47" s="420" t="str">
        <f>D43</f>
        <v>плановая калькуляция от 28.02.2024</v>
      </c>
      <c r="E47" s="420">
        <f>E43</f>
        <v>0.128</v>
      </c>
      <c r="F47" s="420">
        <v>48.6</v>
      </c>
      <c r="G47" s="433">
        <f>F47*E47</f>
        <v>6.2208000000000006</v>
      </c>
      <c r="H47" s="433">
        <f>G47*20/100</f>
        <v>1.2441600000000002</v>
      </c>
      <c r="I47" s="436">
        <f>H47+G47</f>
        <v>7.4649600000000005</v>
      </c>
      <c r="J47" s="103">
        <v>43709</v>
      </c>
      <c r="K47" s="452">
        <v>320</v>
      </c>
    </row>
    <row r="48" spans="1:63" ht="14.25" customHeight="1" thickBot="1" x14ac:dyDescent="0.35">
      <c r="A48" s="384"/>
      <c r="B48" s="446"/>
      <c r="C48" s="368"/>
      <c r="D48" s="368"/>
      <c r="E48" s="368"/>
      <c r="F48" s="368"/>
      <c r="G48" s="450"/>
      <c r="H48" s="450"/>
      <c r="I48" s="451"/>
      <c r="J48" s="440">
        <f>J43</f>
        <v>45352</v>
      </c>
      <c r="K48" s="453"/>
    </row>
    <row r="49" spans="1:11" ht="39" hidden="1" customHeight="1" thickBot="1" x14ac:dyDescent="0.35">
      <c r="A49" s="419"/>
      <c r="B49" s="447"/>
      <c r="C49" s="424"/>
      <c r="D49" s="448"/>
      <c r="E49" s="424"/>
      <c r="F49" s="424"/>
      <c r="G49" s="435"/>
      <c r="H49" s="435"/>
      <c r="I49" s="438"/>
      <c r="J49" s="440"/>
      <c r="K49" s="454"/>
    </row>
    <row r="50" spans="1:11" ht="19.5" customHeight="1" thickBot="1" x14ac:dyDescent="0.35">
      <c r="A50" s="417">
        <v>12</v>
      </c>
      <c r="B50" s="426" t="s">
        <v>93</v>
      </c>
      <c r="C50" s="420" t="s">
        <v>92</v>
      </c>
      <c r="D50" s="420" t="str">
        <f>D47</f>
        <v>плановая калькуляция от 28.02.2024</v>
      </c>
      <c r="E50" s="420">
        <f>E27</f>
        <v>0.128</v>
      </c>
      <c r="F50" s="420">
        <v>67.8</v>
      </c>
      <c r="G50" s="433">
        <f>F50*E50</f>
        <v>8.6783999999999999</v>
      </c>
      <c r="H50" s="433">
        <f>G50*20/100</f>
        <v>1.7356799999999999</v>
      </c>
      <c r="I50" s="436">
        <f>H50+G50</f>
        <v>10.41408</v>
      </c>
      <c r="J50" s="461">
        <f>J48</f>
        <v>45352</v>
      </c>
      <c r="K50" s="442">
        <v>321</v>
      </c>
    </row>
    <row r="51" spans="1:11" ht="15" hidden="1" customHeight="1" thickBot="1" x14ac:dyDescent="0.35">
      <c r="A51" s="466"/>
      <c r="B51" s="467"/>
      <c r="C51" s="468"/>
      <c r="D51" s="462"/>
      <c r="E51" s="469"/>
      <c r="F51" s="459"/>
      <c r="G51" s="459"/>
      <c r="H51" s="459"/>
      <c r="I51" s="460"/>
      <c r="J51" s="462"/>
      <c r="K51" s="463"/>
    </row>
    <row r="52" spans="1:11" ht="26.25" customHeight="1" x14ac:dyDescent="0.3">
      <c r="A52" s="417">
        <v>13</v>
      </c>
      <c r="B52" s="81" t="s">
        <v>160</v>
      </c>
      <c r="C52" s="430" t="s">
        <v>161</v>
      </c>
      <c r="D52" s="420" t="str">
        <f>D50</f>
        <v>плановая калькуляция от 28.02.2024</v>
      </c>
      <c r="E52" s="84"/>
      <c r="F52" s="82"/>
      <c r="G52" s="85"/>
      <c r="H52" s="85"/>
      <c r="I52" s="99"/>
      <c r="J52" s="88"/>
      <c r="K52" s="280"/>
    </row>
    <row r="53" spans="1:11" ht="12.75" customHeight="1" x14ac:dyDescent="0.3">
      <c r="A53" s="418"/>
      <c r="B53" s="89" t="s">
        <v>157</v>
      </c>
      <c r="C53" s="464"/>
      <c r="D53" s="423"/>
      <c r="E53" s="465">
        <f>E50</f>
        <v>0.128</v>
      </c>
      <c r="F53" s="66">
        <v>3.6</v>
      </c>
      <c r="G53" s="90">
        <f>E53*F53</f>
        <v>0.46080000000000004</v>
      </c>
      <c r="H53" s="90">
        <f>G53*20/100</f>
        <v>9.2160000000000006E-2</v>
      </c>
      <c r="I53" s="91">
        <f>H53+G53</f>
        <v>0.55296000000000001</v>
      </c>
      <c r="J53" s="92">
        <f>J50</f>
        <v>45352</v>
      </c>
      <c r="K53" s="281">
        <v>274</v>
      </c>
    </row>
    <row r="54" spans="1:11" ht="15" customHeight="1" x14ac:dyDescent="0.3">
      <c r="A54" s="418"/>
      <c r="B54" s="89" t="s">
        <v>158</v>
      </c>
      <c r="C54" s="464"/>
      <c r="D54" s="423"/>
      <c r="E54" s="368"/>
      <c r="F54" s="66">
        <v>2.4</v>
      </c>
      <c r="G54" s="90">
        <f>F54*E53</f>
        <v>0.30719999999999997</v>
      </c>
      <c r="H54" s="90">
        <f>G54*20/100</f>
        <v>6.1439999999999995E-2</v>
      </c>
      <c r="I54" s="91">
        <f>H54+G54</f>
        <v>0.36863999999999997</v>
      </c>
      <c r="J54" s="92">
        <f>J53</f>
        <v>45352</v>
      </c>
      <c r="K54" s="281">
        <v>275</v>
      </c>
    </row>
    <row r="55" spans="1:11" ht="15" thickBot="1" x14ac:dyDescent="0.35">
      <c r="A55" s="419"/>
      <c r="B55" s="93" t="s">
        <v>159</v>
      </c>
      <c r="C55" s="459"/>
      <c r="D55" s="424"/>
      <c r="E55" s="369"/>
      <c r="F55" s="95">
        <v>3.6</v>
      </c>
      <c r="G55" s="96">
        <f>F55*E53</f>
        <v>0.46080000000000004</v>
      </c>
      <c r="H55" s="96">
        <f>G55*20/100</f>
        <v>9.2160000000000006E-2</v>
      </c>
      <c r="I55" s="97">
        <f>H55+G55</f>
        <v>0.55296000000000001</v>
      </c>
      <c r="J55" s="98">
        <f>J54</f>
        <v>45352</v>
      </c>
      <c r="K55" s="282">
        <v>282</v>
      </c>
    </row>
    <row r="56" spans="1:11" ht="15.75" customHeight="1" x14ac:dyDescent="0.3">
      <c r="A56" s="417">
        <v>14</v>
      </c>
      <c r="B56" s="426" t="s">
        <v>82</v>
      </c>
      <c r="C56" s="420" t="s">
        <v>83</v>
      </c>
      <c r="D56" s="420" t="str">
        <f>D52</f>
        <v>плановая калькуляция от 28.02.2024</v>
      </c>
      <c r="E56" s="83">
        <f>E53</f>
        <v>0.128</v>
      </c>
      <c r="F56" s="420">
        <v>4.8</v>
      </c>
      <c r="G56" s="433">
        <f>F56*E56</f>
        <v>0.61439999999999995</v>
      </c>
      <c r="H56" s="433">
        <f>G56*20/100</f>
        <v>0.12287999999999999</v>
      </c>
      <c r="I56" s="436">
        <f>H56+G56</f>
        <v>0.73727999999999994</v>
      </c>
      <c r="J56" s="439">
        <f>J55</f>
        <v>45352</v>
      </c>
      <c r="K56" s="442">
        <v>225</v>
      </c>
    </row>
    <row r="57" spans="1:11" ht="4.5" customHeight="1" thickBot="1" x14ac:dyDescent="0.35">
      <c r="A57" s="418"/>
      <c r="B57" s="427"/>
      <c r="C57" s="423"/>
      <c r="D57" s="423"/>
      <c r="E57" s="104"/>
      <c r="F57" s="423"/>
      <c r="G57" s="434"/>
      <c r="H57" s="434"/>
      <c r="I57" s="437"/>
      <c r="J57" s="440"/>
      <c r="K57" s="443"/>
    </row>
    <row r="58" spans="1:11" ht="20.100000000000001" hidden="1" customHeight="1" x14ac:dyDescent="0.3">
      <c r="A58" s="418"/>
      <c r="B58" s="427"/>
      <c r="C58" s="423"/>
      <c r="D58" s="423"/>
      <c r="E58" s="104"/>
      <c r="F58" s="423"/>
      <c r="G58" s="434"/>
      <c r="H58" s="434"/>
      <c r="I58" s="437"/>
      <c r="J58" s="440"/>
      <c r="K58" s="443"/>
    </row>
    <row r="59" spans="1:11" ht="12.75" hidden="1" customHeight="1" thickBot="1" x14ac:dyDescent="0.35">
      <c r="A59" s="419"/>
      <c r="B59" s="428"/>
      <c r="C59" s="424"/>
      <c r="D59" s="424"/>
      <c r="E59" s="105"/>
      <c r="F59" s="424"/>
      <c r="G59" s="435"/>
      <c r="H59" s="435"/>
      <c r="I59" s="438"/>
      <c r="J59" s="441"/>
      <c r="K59" s="444"/>
    </row>
    <row r="60" spans="1:11" ht="9.75" customHeight="1" x14ac:dyDescent="0.3">
      <c r="A60" s="449">
        <v>15</v>
      </c>
      <c r="B60" s="470" t="s">
        <v>13</v>
      </c>
      <c r="C60" s="420" t="s">
        <v>15</v>
      </c>
      <c r="D60" s="420" t="str">
        <f>D56</f>
        <v>плановая калькуляция от 28.02.2024</v>
      </c>
      <c r="E60" s="106"/>
      <c r="F60" s="430">
        <v>1</v>
      </c>
      <c r="G60" s="473">
        <v>7.38</v>
      </c>
      <c r="H60" s="473">
        <f>G60*20/100</f>
        <v>1.476</v>
      </c>
      <c r="I60" s="475">
        <f>H60+G60</f>
        <v>8.8559999999999999</v>
      </c>
      <c r="J60" s="439">
        <f>J56</f>
        <v>45352</v>
      </c>
      <c r="K60" s="442"/>
    </row>
    <row r="61" spans="1:11" ht="2.25" customHeight="1" x14ac:dyDescent="0.3">
      <c r="A61" s="384"/>
      <c r="B61" s="471"/>
      <c r="C61" s="423"/>
      <c r="D61" s="423"/>
      <c r="E61" s="107"/>
      <c r="F61" s="431"/>
      <c r="G61" s="474"/>
      <c r="H61" s="474"/>
      <c r="I61" s="476"/>
      <c r="J61" s="440"/>
      <c r="K61" s="443"/>
    </row>
    <row r="62" spans="1:11" ht="11.25" customHeight="1" x14ac:dyDescent="0.3">
      <c r="A62" s="384"/>
      <c r="B62" s="471"/>
      <c r="C62" s="465" t="s">
        <v>195</v>
      </c>
      <c r="D62" s="423"/>
      <c r="E62" s="477"/>
      <c r="F62" s="431">
        <v>1</v>
      </c>
      <c r="G62" s="474">
        <v>0.38</v>
      </c>
      <c r="H62" s="474">
        <f>G62*20/100</f>
        <v>7.5999999999999998E-2</v>
      </c>
      <c r="I62" s="476">
        <f>G62+H62</f>
        <v>0.45600000000000002</v>
      </c>
      <c r="J62" s="440">
        <f>J60</f>
        <v>45352</v>
      </c>
      <c r="K62" s="443"/>
    </row>
    <row r="63" spans="1:11" ht="4.5" customHeight="1" thickBot="1" x14ac:dyDescent="0.35">
      <c r="A63" s="385"/>
      <c r="B63" s="472"/>
      <c r="C63" s="369"/>
      <c r="D63" s="424"/>
      <c r="E63" s="478"/>
      <c r="F63" s="432"/>
      <c r="G63" s="479"/>
      <c r="H63" s="479"/>
      <c r="I63" s="480"/>
      <c r="J63" s="441"/>
      <c r="K63" s="444"/>
    </row>
    <row r="64" spans="1:11" ht="20.100000000000001" hidden="1" customHeight="1" thickBot="1" x14ac:dyDescent="0.35">
      <c r="A64" s="417">
        <v>16</v>
      </c>
      <c r="B64" s="426" t="s">
        <v>319</v>
      </c>
      <c r="C64" s="420" t="s">
        <v>163</v>
      </c>
      <c r="D64" s="420" t="str">
        <f>D60</f>
        <v>плановая калькуляция от 28.02.2024</v>
      </c>
      <c r="E64" s="420"/>
      <c r="F64" s="420"/>
      <c r="G64" s="433"/>
      <c r="H64" s="433"/>
      <c r="I64" s="436"/>
      <c r="J64" s="108">
        <v>43709</v>
      </c>
      <c r="K64" s="452"/>
    </row>
    <row r="65" spans="1:11" ht="17.25" customHeight="1" x14ac:dyDescent="0.3">
      <c r="A65" s="418"/>
      <c r="B65" s="427"/>
      <c r="C65" s="423"/>
      <c r="D65" s="423"/>
      <c r="E65" s="423"/>
      <c r="F65" s="423"/>
      <c r="G65" s="434"/>
      <c r="H65" s="434"/>
      <c r="I65" s="437"/>
      <c r="J65" s="88">
        <f>J62</f>
        <v>45352</v>
      </c>
      <c r="K65" s="481"/>
    </row>
    <row r="66" spans="1:11" x14ac:dyDescent="0.3">
      <c r="A66" s="418"/>
      <c r="B66" s="89" t="s">
        <v>162</v>
      </c>
      <c r="C66" s="423"/>
      <c r="D66" s="423"/>
      <c r="E66" s="66">
        <f>E56</f>
        <v>0.128</v>
      </c>
      <c r="F66" s="66">
        <v>16.2</v>
      </c>
      <c r="G66" s="90">
        <v>4.3499999999999996</v>
      </c>
      <c r="H66" s="90">
        <f>G66*20/100</f>
        <v>0.87</v>
      </c>
      <c r="I66" s="91">
        <f>G66+H66</f>
        <v>5.22</v>
      </c>
      <c r="J66" s="92">
        <f>J65</f>
        <v>45352</v>
      </c>
      <c r="K66" s="283">
        <v>230</v>
      </c>
    </row>
    <row r="67" spans="1:11" ht="15" customHeight="1" thickBot="1" x14ac:dyDescent="0.35">
      <c r="A67" s="419"/>
      <c r="B67" s="93" t="s">
        <v>113</v>
      </c>
      <c r="C67" s="424"/>
      <c r="D67" s="424"/>
      <c r="E67" s="95">
        <f>E66</f>
        <v>0.128</v>
      </c>
      <c r="F67" s="109">
        <v>24.6</v>
      </c>
      <c r="G67" s="110">
        <v>5.43</v>
      </c>
      <c r="H67" s="96">
        <f>G67*20/100</f>
        <v>1.0859999999999999</v>
      </c>
      <c r="I67" s="97">
        <f>G67+H67</f>
        <v>6.516</v>
      </c>
      <c r="J67" s="98">
        <f>J66</f>
        <v>45352</v>
      </c>
      <c r="K67" s="284">
        <v>229</v>
      </c>
    </row>
    <row r="68" spans="1:11" ht="19.5" customHeight="1" x14ac:dyDescent="0.3">
      <c r="A68" s="417">
        <v>17</v>
      </c>
      <c r="B68" s="81" t="s">
        <v>320</v>
      </c>
      <c r="C68" s="420" t="s">
        <v>163</v>
      </c>
      <c r="D68" s="420" t="str">
        <f>D64</f>
        <v>плановая калькуляция от 28.02.2024</v>
      </c>
      <c r="E68" s="82"/>
      <c r="F68" s="111"/>
      <c r="G68" s="112"/>
      <c r="H68" s="85"/>
      <c r="I68" s="99"/>
      <c r="J68" s="108"/>
      <c r="K68" s="285"/>
    </row>
    <row r="69" spans="1:11" ht="14.25" customHeight="1" x14ac:dyDescent="0.3">
      <c r="A69" s="418"/>
      <c r="B69" s="89" t="s">
        <v>113</v>
      </c>
      <c r="C69" s="423"/>
      <c r="D69" s="423"/>
      <c r="E69" s="66">
        <f>E66</f>
        <v>0.128</v>
      </c>
      <c r="F69" s="113">
        <v>24.6</v>
      </c>
      <c r="G69" s="114">
        <v>5.75</v>
      </c>
      <c r="H69" s="90">
        <f>G69*20/100</f>
        <v>1.1499999999999999</v>
      </c>
      <c r="I69" s="91">
        <f>G69+H69</f>
        <v>6.9</v>
      </c>
      <c r="J69" s="92">
        <f>J67</f>
        <v>45352</v>
      </c>
      <c r="K69" s="286">
        <v>230</v>
      </c>
    </row>
    <row r="70" spans="1:11" ht="18.75" customHeight="1" thickBot="1" x14ac:dyDescent="0.35">
      <c r="A70" s="419"/>
      <c r="B70" s="93" t="s">
        <v>162</v>
      </c>
      <c r="C70" s="424"/>
      <c r="D70" s="424"/>
      <c r="E70" s="66">
        <v>9.7000000000000003E-2</v>
      </c>
      <c r="F70" s="109">
        <v>16.2</v>
      </c>
      <c r="G70" s="110">
        <v>4.68</v>
      </c>
      <c r="H70" s="96">
        <f>G70*20/100</f>
        <v>0.93599999999999994</v>
      </c>
      <c r="I70" s="97">
        <f>G70+H70</f>
        <v>5.6159999999999997</v>
      </c>
      <c r="J70" s="98">
        <f>J74</f>
        <v>45352</v>
      </c>
      <c r="K70" s="284"/>
    </row>
    <row r="71" spans="1:11" ht="19.5" customHeight="1" x14ac:dyDescent="0.3">
      <c r="A71" s="449">
        <v>18</v>
      </c>
      <c r="B71" s="81" t="s">
        <v>321</v>
      </c>
      <c r="C71" s="420" t="s">
        <v>163</v>
      </c>
      <c r="D71" s="367" t="str">
        <f>D68</f>
        <v>плановая калькуляция от 28.02.2024</v>
      </c>
      <c r="E71" s="66">
        <f>E69</f>
        <v>0.128</v>
      </c>
      <c r="F71" s="111"/>
      <c r="G71" s="112"/>
      <c r="H71" s="85"/>
      <c r="I71" s="99"/>
      <c r="J71" s="108"/>
      <c r="K71" s="285"/>
    </row>
    <row r="72" spans="1:11" ht="15.75" customHeight="1" thickBot="1" x14ac:dyDescent="0.35">
      <c r="A72" s="385"/>
      <c r="B72" s="89" t="s">
        <v>113</v>
      </c>
      <c r="C72" s="423"/>
      <c r="D72" s="368"/>
      <c r="E72" s="66">
        <f>E71</f>
        <v>0.128</v>
      </c>
      <c r="F72" s="113">
        <v>24.6</v>
      </c>
      <c r="G72" s="114">
        <v>6.02</v>
      </c>
      <c r="H72" s="90">
        <f>G72*20/100</f>
        <v>1.204</v>
      </c>
      <c r="I72" s="91">
        <f>G72+H72</f>
        <v>7.2239999999999993</v>
      </c>
      <c r="J72" s="92">
        <f>J70</f>
        <v>45352</v>
      </c>
      <c r="K72" s="286">
        <v>230</v>
      </c>
    </row>
    <row r="73" spans="1:11" ht="20.100000000000001" hidden="1" customHeight="1" thickBot="1" x14ac:dyDescent="0.35">
      <c r="A73" s="115"/>
      <c r="B73" s="93" t="s">
        <v>162</v>
      </c>
      <c r="C73" s="424"/>
      <c r="D73" s="369"/>
      <c r="E73" s="95">
        <v>6.8000000000000005E-2</v>
      </c>
      <c r="F73" s="109">
        <v>24.6</v>
      </c>
      <c r="G73" s="110"/>
      <c r="H73" s="96">
        <f>G73*20/100</f>
        <v>0</v>
      </c>
      <c r="I73" s="97">
        <f>G73+H73</f>
        <v>0</v>
      </c>
      <c r="J73" s="98">
        <f>J77</f>
        <v>0</v>
      </c>
      <c r="K73" s="284"/>
    </row>
    <row r="74" spans="1:11" ht="16.5" customHeight="1" thickBot="1" x14ac:dyDescent="0.35">
      <c r="A74" s="77">
        <v>19</v>
      </c>
      <c r="B74" s="69" t="s">
        <v>164</v>
      </c>
      <c r="C74" s="71" t="s">
        <v>12</v>
      </c>
      <c r="D74" s="71" t="str">
        <f>D71</f>
        <v>плановая калькуляция от 28.02.2024</v>
      </c>
      <c r="E74" s="71">
        <f>E72</f>
        <v>0.128</v>
      </c>
      <c r="F74" s="70">
        <v>216</v>
      </c>
      <c r="G74" s="116">
        <f>F74*E74</f>
        <v>27.648</v>
      </c>
      <c r="H74" s="116">
        <f>G74*20/100</f>
        <v>5.5296000000000003</v>
      </c>
      <c r="I74" s="117">
        <f>H74+G74</f>
        <v>33.177599999999998</v>
      </c>
      <c r="J74" s="80">
        <f>J56</f>
        <v>45352</v>
      </c>
      <c r="K74" s="279">
        <v>341</v>
      </c>
    </row>
    <row r="75" spans="1:11" ht="12.75" customHeight="1" x14ac:dyDescent="0.3">
      <c r="A75" s="417">
        <v>20</v>
      </c>
      <c r="B75" s="426" t="s">
        <v>25</v>
      </c>
      <c r="C75" s="420" t="s">
        <v>12</v>
      </c>
      <c r="D75" s="367" t="str">
        <f>D74</f>
        <v>плановая калькуляция от 28.02.2024</v>
      </c>
      <c r="E75" s="430">
        <f>E74</f>
        <v>0.128</v>
      </c>
      <c r="F75" s="430">
        <v>49.2</v>
      </c>
      <c r="G75" s="473">
        <f>F75*E75</f>
        <v>6.2976000000000001</v>
      </c>
      <c r="H75" s="473">
        <f>G75*20/100</f>
        <v>1.25952</v>
      </c>
      <c r="I75" s="475">
        <f>H75+G75</f>
        <v>7.5571200000000003</v>
      </c>
      <c r="J75" s="439">
        <f>J74</f>
        <v>45352</v>
      </c>
      <c r="K75" s="452">
        <v>340</v>
      </c>
    </row>
    <row r="76" spans="1:11" ht="6.75" customHeight="1" thickBot="1" x14ac:dyDescent="0.35">
      <c r="A76" s="418"/>
      <c r="B76" s="427"/>
      <c r="C76" s="423"/>
      <c r="D76" s="368"/>
      <c r="E76" s="431"/>
      <c r="F76" s="431"/>
      <c r="G76" s="474"/>
      <c r="H76" s="474"/>
      <c r="I76" s="476"/>
      <c r="J76" s="440"/>
      <c r="K76" s="481"/>
    </row>
    <row r="77" spans="1:11" ht="20.100000000000001" hidden="1" customHeight="1" thickBot="1" x14ac:dyDescent="0.35">
      <c r="A77" s="419"/>
      <c r="B77" s="428"/>
      <c r="C77" s="424"/>
      <c r="D77" s="105"/>
      <c r="E77" s="432"/>
      <c r="F77" s="432"/>
      <c r="G77" s="479"/>
      <c r="H77" s="479"/>
      <c r="I77" s="480"/>
      <c r="J77" s="441"/>
      <c r="K77" s="484"/>
    </row>
    <row r="78" spans="1:11" x14ac:dyDescent="0.3">
      <c r="A78" s="417">
        <v>21</v>
      </c>
      <c r="B78" s="426" t="s">
        <v>26</v>
      </c>
      <c r="C78" s="420" t="s">
        <v>12</v>
      </c>
      <c r="D78" s="420" t="str">
        <f>D75</f>
        <v>плановая калькуляция от 28.02.2024</v>
      </c>
      <c r="E78" s="430">
        <f>E75</f>
        <v>0.128</v>
      </c>
      <c r="F78" s="430">
        <v>7.08</v>
      </c>
      <c r="G78" s="473">
        <f>F78*E78</f>
        <v>0.90624000000000005</v>
      </c>
      <c r="H78" s="473">
        <f>G78*20/100</f>
        <v>0.18124799999999999</v>
      </c>
      <c r="I78" s="475">
        <f>H78+G78</f>
        <v>1.087488</v>
      </c>
      <c r="J78" s="439">
        <f>J75</f>
        <v>45352</v>
      </c>
      <c r="K78" s="442">
        <v>342</v>
      </c>
    </row>
    <row r="79" spans="1:11" ht="6" customHeight="1" thickBot="1" x14ac:dyDescent="0.35">
      <c r="A79" s="418"/>
      <c r="B79" s="427"/>
      <c r="C79" s="423"/>
      <c r="D79" s="482"/>
      <c r="E79" s="431"/>
      <c r="F79" s="431"/>
      <c r="G79" s="474"/>
      <c r="H79" s="474"/>
      <c r="I79" s="476"/>
      <c r="J79" s="440"/>
      <c r="K79" s="443"/>
    </row>
    <row r="80" spans="1:11" ht="10.5" hidden="1" customHeight="1" thickBot="1" x14ac:dyDescent="0.35">
      <c r="A80" s="419"/>
      <c r="B80" s="428"/>
      <c r="C80" s="424"/>
      <c r="D80" s="483"/>
      <c r="E80" s="432"/>
      <c r="F80" s="432"/>
      <c r="G80" s="479"/>
      <c r="H80" s="479"/>
      <c r="I80" s="480"/>
      <c r="J80" s="441"/>
      <c r="K80" s="444"/>
    </row>
    <row r="81" spans="1:11" x14ac:dyDescent="0.3">
      <c r="A81" s="417">
        <v>22</v>
      </c>
      <c r="B81" s="426" t="s">
        <v>76</v>
      </c>
      <c r="C81" s="420" t="s">
        <v>12</v>
      </c>
      <c r="D81" s="420" t="str">
        <f>D78</f>
        <v>плановая калькуляция от 28.02.2024</v>
      </c>
      <c r="E81" s="430">
        <f>E78</f>
        <v>0.128</v>
      </c>
      <c r="F81" s="430">
        <v>9.24</v>
      </c>
      <c r="G81" s="473">
        <f>F81*E81</f>
        <v>1.18272</v>
      </c>
      <c r="H81" s="473">
        <f>G81*20/100</f>
        <v>0.23654399999999998</v>
      </c>
      <c r="I81" s="475">
        <f>H81+G81</f>
        <v>1.4192640000000001</v>
      </c>
      <c r="J81" s="439">
        <f>J78</f>
        <v>45352</v>
      </c>
      <c r="K81" s="442">
        <v>343</v>
      </c>
    </row>
    <row r="82" spans="1:11" ht="4.5" customHeight="1" thickBot="1" x14ac:dyDescent="0.35">
      <c r="A82" s="419"/>
      <c r="B82" s="428"/>
      <c r="C82" s="424"/>
      <c r="D82" s="483"/>
      <c r="E82" s="432"/>
      <c r="F82" s="432"/>
      <c r="G82" s="479"/>
      <c r="H82" s="479"/>
      <c r="I82" s="480"/>
      <c r="J82" s="441"/>
      <c r="K82" s="444"/>
    </row>
    <row r="83" spans="1:11" ht="20.25" customHeight="1" x14ac:dyDescent="0.3">
      <c r="A83" s="118">
        <v>23</v>
      </c>
      <c r="B83" s="81" t="s">
        <v>369</v>
      </c>
      <c r="C83" s="82" t="s">
        <v>83</v>
      </c>
      <c r="D83" s="420" t="str">
        <f>D81</f>
        <v>плановая калькуляция от 28.02.2024</v>
      </c>
      <c r="E83" s="111">
        <f>E81</f>
        <v>0.128</v>
      </c>
      <c r="F83" s="111">
        <v>126</v>
      </c>
      <c r="G83" s="112">
        <f>F83*E83</f>
        <v>16.128</v>
      </c>
      <c r="H83" s="112">
        <f t="shared" ref="H83:H90" si="2">G83*20/100</f>
        <v>3.2256</v>
      </c>
      <c r="I83" s="119">
        <f>H83+G83</f>
        <v>19.3536</v>
      </c>
      <c r="J83" s="88">
        <f>J81</f>
        <v>45352</v>
      </c>
      <c r="K83" s="280">
        <v>331</v>
      </c>
    </row>
    <row r="84" spans="1:11" ht="18" customHeight="1" x14ac:dyDescent="0.3">
      <c r="A84" s="120">
        <v>24</v>
      </c>
      <c r="B84" s="89" t="s">
        <v>370</v>
      </c>
      <c r="C84" s="66" t="s">
        <v>83</v>
      </c>
      <c r="D84" s="482"/>
      <c r="E84" s="113">
        <f>E83</f>
        <v>0.128</v>
      </c>
      <c r="F84" s="113">
        <v>138</v>
      </c>
      <c r="G84" s="114">
        <f>F84*E84</f>
        <v>17.664000000000001</v>
      </c>
      <c r="H84" s="114">
        <f t="shared" si="2"/>
        <v>3.5328000000000004</v>
      </c>
      <c r="I84" s="121">
        <f>H84+G84</f>
        <v>21.196800000000003</v>
      </c>
      <c r="J84" s="92">
        <f>J83</f>
        <v>45352</v>
      </c>
      <c r="K84" s="281">
        <v>332</v>
      </c>
    </row>
    <row r="85" spans="1:11" ht="17.25" customHeight="1" thickBot="1" x14ac:dyDescent="0.35">
      <c r="A85" s="122">
        <v>25</v>
      </c>
      <c r="B85" s="93" t="s">
        <v>94</v>
      </c>
      <c r="C85" s="95" t="s">
        <v>77</v>
      </c>
      <c r="D85" s="483"/>
      <c r="E85" s="109">
        <f>E84</f>
        <v>0.128</v>
      </c>
      <c r="F85" s="109">
        <v>94.2</v>
      </c>
      <c r="G85" s="110">
        <f>F85*E85</f>
        <v>12.057600000000001</v>
      </c>
      <c r="H85" s="110">
        <f t="shared" si="2"/>
        <v>2.4115200000000003</v>
      </c>
      <c r="I85" s="123">
        <f>H85+G85</f>
        <v>14.46912</v>
      </c>
      <c r="J85" s="98">
        <f>J84</f>
        <v>45352</v>
      </c>
      <c r="K85" s="282">
        <v>333</v>
      </c>
    </row>
    <row r="86" spans="1:11" ht="30" customHeight="1" x14ac:dyDescent="0.3">
      <c r="A86" s="417">
        <v>26</v>
      </c>
      <c r="B86" s="81" t="s">
        <v>166</v>
      </c>
      <c r="C86" s="367" t="s">
        <v>167</v>
      </c>
      <c r="D86" s="420" t="str">
        <f>D83</f>
        <v>плановая калькуляция от 28.02.2024</v>
      </c>
      <c r="E86" s="124"/>
      <c r="F86" s="111"/>
      <c r="G86" s="112"/>
      <c r="H86" s="112"/>
      <c r="I86" s="119"/>
      <c r="J86" s="88"/>
      <c r="K86" s="280"/>
    </row>
    <row r="87" spans="1:11" ht="12" customHeight="1" x14ac:dyDescent="0.3">
      <c r="A87" s="418"/>
      <c r="B87" s="89" t="s">
        <v>165</v>
      </c>
      <c r="C87" s="368"/>
      <c r="D87" s="485"/>
      <c r="E87" s="431">
        <f>E85</f>
        <v>0.128</v>
      </c>
      <c r="F87" s="113">
        <v>93</v>
      </c>
      <c r="G87" s="114">
        <f>F87*E87</f>
        <v>11.904</v>
      </c>
      <c r="H87" s="114">
        <f>G87*20/100</f>
        <v>2.3807999999999998</v>
      </c>
      <c r="I87" s="121">
        <f>H87+G87</f>
        <v>14.284800000000001</v>
      </c>
      <c r="J87" s="92">
        <f>J85</f>
        <v>45352</v>
      </c>
      <c r="K87" s="281">
        <v>334</v>
      </c>
    </row>
    <row r="88" spans="1:11" ht="12" customHeight="1" x14ac:dyDescent="0.3">
      <c r="A88" s="418"/>
      <c r="B88" s="89" t="s">
        <v>109</v>
      </c>
      <c r="C88" s="368"/>
      <c r="D88" s="485"/>
      <c r="E88" s="431"/>
      <c r="F88" s="113">
        <v>103.2</v>
      </c>
      <c r="G88" s="114">
        <f>F88*E87</f>
        <v>13.2096</v>
      </c>
      <c r="H88" s="114">
        <f t="shared" si="2"/>
        <v>2.6419200000000003</v>
      </c>
      <c r="I88" s="121">
        <f>H88+G88</f>
        <v>15.851520000000001</v>
      </c>
      <c r="J88" s="92">
        <f>J87</f>
        <v>45352</v>
      </c>
      <c r="K88" s="281">
        <v>335</v>
      </c>
    </row>
    <row r="89" spans="1:11" ht="12" customHeight="1" x14ac:dyDescent="0.3">
      <c r="A89" s="418"/>
      <c r="B89" s="89" t="s">
        <v>95</v>
      </c>
      <c r="C89" s="368"/>
      <c r="D89" s="485"/>
      <c r="E89" s="431"/>
      <c r="F89" s="113">
        <v>89.4</v>
      </c>
      <c r="G89" s="114">
        <f>F89*E87</f>
        <v>11.443200000000001</v>
      </c>
      <c r="H89" s="114">
        <f t="shared" si="2"/>
        <v>2.2886400000000005</v>
      </c>
      <c r="I89" s="121">
        <f>H89+G89</f>
        <v>13.731840000000002</v>
      </c>
      <c r="J89" s="92">
        <f>J88</f>
        <v>45352</v>
      </c>
      <c r="K89" s="281">
        <v>336</v>
      </c>
    </row>
    <row r="90" spans="1:11" ht="15" customHeight="1" thickBot="1" x14ac:dyDescent="0.35">
      <c r="A90" s="419"/>
      <c r="B90" s="93" t="s">
        <v>96</v>
      </c>
      <c r="C90" s="369"/>
      <c r="D90" s="486"/>
      <c r="E90" s="432"/>
      <c r="F90" s="109">
        <v>89.4</v>
      </c>
      <c r="G90" s="110">
        <f>F90*E87</f>
        <v>11.443200000000001</v>
      </c>
      <c r="H90" s="110">
        <f t="shared" si="2"/>
        <v>2.2886400000000005</v>
      </c>
      <c r="I90" s="123">
        <f>H90+G90</f>
        <v>13.731840000000002</v>
      </c>
      <c r="J90" s="98">
        <f>J89</f>
        <v>45352</v>
      </c>
      <c r="K90" s="282">
        <v>337</v>
      </c>
    </row>
    <row r="91" spans="1:11" x14ac:dyDescent="0.3">
      <c r="A91" s="417">
        <v>27</v>
      </c>
      <c r="B91" s="81" t="s">
        <v>308</v>
      </c>
      <c r="C91" s="82"/>
      <c r="D91" s="420" t="str">
        <f>D86</f>
        <v>плановая калькуляция от 28.02.2024</v>
      </c>
      <c r="E91" s="124"/>
      <c r="F91" s="111"/>
      <c r="G91" s="112"/>
      <c r="H91" s="112"/>
      <c r="I91" s="119"/>
      <c r="J91" s="88"/>
      <c r="K91" s="280"/>
    </row>
    <row r="92" spans="1:11" ht="11.25" customHeight="1" x14ac:dyDescent="0.3">
      <c r="A92" s="418"/>
      <c r="B92" s="89" t="s">
        <v>95</v>
      </c>
      <c r="C92" s="423" t="s">
        <v>10</v>
      </c>
      <c r="D92" s="485"/>
      <c r="E92" s="431">
        <f>E87</f>
        <v>0.128</v>
      </c>
      <c r="F92" s="113">
        <v>45.6</v>
      </c>
      <c r="G92" s="114">
        <f>E92*F92</f>
        <v>5.8368000000000002</v>
      </c>
      <c r="H92" s="114">
        <f>G92*20/100</f>
        <v>1.16736</v>
      </c>
      <c r="I92" s="121">
        <f>H92+G92</f>
        <v>7.0041600000000006</v>
      </c>
      <c r="J92" s="92">
        <f>J90</f>
        <v>45352</v>
      </c>
      <c r="K92" s="281">
        <v>358</v>
      </c>
    </row>
    <row r="93" spans="1:11" ht="12" customHeight="1" x14ac:dyDescent="0.3">
      <c r="A93" s="418"/>
      <c r="B93" s="89" t="s">
        <v>110</v>
      </c>
      <c r="C93" s="423"/>
      <c r="D93" s="485"/>
      <c r="E93" s="431"/>
      <c r="F93" s="113">
        <v>29.4</v>
      </c>
      <c r="G93" s="114">
        <f>E92*F93</f>
        <v>3.7631999999999999</v>
      </c>
      <c r="H93" s="114">
        <f t="shared" ref="H93:H105" si="3">G93*20/100</f>
        <v>0.75263999999999998</v>
      </c>
      <c r="I93" s="121">
        <f>H93+G93</f>
        <v>4.5158399999999999</v>
      </c>
      <c r="J93" s="92">
        <f>J92</f>
        <v>45352</v>
      </c>
      <c r="K93" s="281">
        <v>359</v>
      </c>
    </row>
    <row r="94" spans="1:11" ht="12" customHeight="1" x14ac:dyDescent="0.3">
      <c r="A94" s="418"/>
      <c r="B94" s="89" t="s">
        <v>111</v>
      </c>
      <c r="C94" s="423"/>
      <c r="D94" s="485"/>
      <c r="E94" s="431"/>
      <c r="F94" s="113">
        <v>22.8</v>
      </c>
      <c r="G94" s="114">
        <f>E92*F94</f>
        <v>2.9184000000000001</v>
      </c>
      <c r="H94" s="114">
        <f t="shared" si="3"/>
        <v>0.58367999999999998</v>
      </c>
      <c r="I94" s="121">
        <f>H94+G94</f>
        <v>3.5020800000000003</v>
      </c>
      <c r="J94" s="92">
        <f>J93</f>
        <v>45352</v>
      </c>
      <c r="K94" s="281">
        <v>360</v>
      </c>
    </row>
    <row r="95" spans="1:11" ht="11.25" customHeight="1" x14ac:dyDescent="0.3">
      <c r="A95" s="418"/>
      <c r="B95" s="89" t="s">
        <v>96</v>
      </c>
      <c r="C95" s="423"/>
      <c r="D95" s="485"/>
      <c r="E95" s="431"/>
      <c r="F95" s="113">
        <v>6.6</v>
      </c>
      <c r="G95" s="114">
        <f>E92*F95</f>
        <v>0.8448</v>
      </c>
      <c r="H95" s="114">
        <f t="shared" si="3"/>
        <v>0.16896</v>
      </c>
      <c r="I95" s="121">
        <f>H95+G95</f>
        <v>1.01376</v>
      </c>
      <c r="J95" s="92">
        <f>J94</f>
        <v>45352</v>
      </c>
      <c r="K95" s="281">
        <v>361</v>
      </c>
    </row>
    <row r="96" spans="1:11" ht="15.75" customHeight="1" thickBot="1" x14ac:dyDescent="0.35">
      <c r="A96" s="419"/>
      <c r="B96" s="93" t="s">
        <v>112</v>
      </c>
      <c r="C96" s="424"/>
      <c r="D96" s="486"/>
      <c r="E96" s="432"/>
      <c r="F96" s="109">
        <v>4.2</v>
      </c>
      <c r="G96" s="110">
        <f>F96*E92</f>
        <v>0.53760000000000008</v>
      </c>
      <c r="H96" s="110">
        <f t="shared" si="3"/>
        <v>0.10752000000000002</v>
      </c>
      <c r="I96" s="123">
        <f>H96+G96</f>
        <v>0.64512000000000014</v>
      </c>
      <c r="J96" s="98">
        <f>J95</f>
        <v>45352</v>
      </c>
      <c r="K96" s="282">
        <v>362</v>
      </c>
    </row>
    <row r="97" spans="1:11" ht="21.75" customHeight="1" x14ac:dyDescent="0.3">
      <c r="A97" s="417">
        <v>28</v>
      </c>
      <c r="B97" s="81" t="s">
        <v>169</v>
      </c>
      <c r="C97" s="82"/>
      <c r="D97" s="420" t="str">
        <f>D91</f>
        <v>плановая калькуляция от 28.02.2024</v>
      </c>
      <c r="E97" s="124"/>
      <c r="F97" s="111"/>
      <c r="G97" s="112"/>
      <c r="H97" s="112"/>
      <c r="I97" s="119"/>
      <c r="J97" s="108"/>
      <c r="K97" s="280"/>
    </row>
    <row r="98" spans="1:11" x14ac:dyDescent="0.3">
      <c r="A98" s="418"/>
      <c r="B98" s="89" t="s">
        <v>170</v>
      </c>
      <c r="C98" s="423" t="s">
        <v>83</v>
      </c>
      <c r="D98" s="485"/>
      <c r="E98" s="431">
        <f>E92</f>
        <v>0.128</v>
      </c>
      <c r="F98" s="113">
        <v>20.399999999999999</v>
      </c>
      <c r="G98" s="114">
        <f>F98*E98</f>
        <v>2.6111999999999997</v>
      </c>
      <c r="H98" s="114">
        <f t="shared" si="3"/>
        <v>0.52223999999999993</v>
      </c>
      <c r="I98" s="121">
        <f>H98+G98</f>
        <v>3.1334399999999998</v>
      </c>
      <c r="J98" s="92">
        <f>J96</f>
        <v>45352</v>
      </c>
      <c r="K98" s="281">
        <v>349</v>
      </c>
    </row>
    <row r="99" spans="1:11" ht="15.75" customHeight="1" x14ac:dyDescent="0.3">
      <c r="A99" s="418"/>
      <c r="B99" s="89" t="s">
        <v>168</v>
      </c>
      <c r="C99" s="423"/>
      <c r="D99" s="485"/>
      <c r="E99" s="431"/>
      <c r="F99" s="113">
        <v>16.8</v>
      </c>
      <c r="G99" s="114">
        <f>F99*E98</f>
        <v>2.1504000000000003</v>
      </c>
      <c r="H99" s="114">
        <f t="shared" si="3"/>
        <v>0.43008000000000007</v>
      </c>
      <c r="I99" s="121">
        <f t="shared" ref="I99:I105" si="4">H99+G99</f>
        <v>2.5804800000000006</v>
      </c>
      <c r="J99" s="92">
        <f t="shared" ref="J99:J105" si="5">J98</f>
        <v>45352</v>
      </c>
      <c r="K99" s="281">
        <v>350</v>
      </c>
    </row>
    <row r="100" spans="1:11" x14ac:dyDescent="0.3">
      <c r="A100" s="418"/>
      <c r="B100" s="89" t="s">
        <v>171</v>
      </c>
      <c r="C100" s="423"/>
      <c r="D100" s="485"/>
      <c r="E100" s="431"/>
      <c r="F100" s="113">
        <v>3</v>
      </c>
      <c r="G100" s="114">
        <f>F100*E98</f>
        <v>0.38400000000000001</v>
      </c>
      <c r="H100" s="114">
        <f t="shared" si="3"/>
        <v>7.6799999999999993E-2</v>
      </c>
      <c r="I100" s="121">
        <f t="shared" si="4"/>
        <v>0.46079999999999999</v>
      </c>
      <c r="J100" s="92">
        <f t="shared" si="5"/>
        <v>45352</v>
      </c>
      <c r="K100" s="281">
        <v>352</v>
      </c>
    </row>
    <row r="101" spans="1:11" x14ac:dyDescent="0.3">
      <c r="A101" s="418"/>
      <c r="B101" s="89" t="s">
        <v>172</v>
      </c>
      <c r="C101" s="423"/>
      <c r="D101" s="485"/>
      <c r="E101" s="431"/>
      <c r="F101" s="113">
        <v>8.4</v>
      </c>
      <c r="G101" s="114">
        <f>F101*E98</f>
        <v>1.0752000000000002</v>
      </c>
      <c r="H101" s="114">
        <f t="shared" si="3"/>
        <v>0.21504000000000004</v>
      </c>
      <c r="I101" s="121">
        <f t="shared" si="4"/>
        <v>1.2902400000000003</v>
      </c>
      <c r="J101" s="92">
        <f t="shared" si="5"/>
        <v>45352</v>
      </c>
      <c r="K101" s="281">
        <v>354</v>
      </c>
    </row>
    <row r="102" spans="1:11" x14ac:dyDescent="0.3">
      <c r="A102" s="418"/>
      <c r="B102" s="89" t="s">
        <v>78</v>
      </c>
      <c r="C102" s="423"/>
      <c r="D102" s="485"/>
      <c r="E102" s="431"/>
      <c r="F102" s="113">
        <v>13.2</v>
      </c>
      <c r="G102" s="114">
        <f>F102*E98</f>
        <v>1.6896</v>
      </c>
      <c r="H102" s="114">
        <f t="shared" si="3"/>
        <v>0.33792</v>
      </c>
      <c r="I102" s="121">
        <f t="shared" si="4"/>
        <v>2.02752</v>
      </c>
      <c r="J102" s="92">
        <f t="shared" si="5"/>
        <v>45352</v>
      </c>
      <c r="K102" s="281">
        <v>351</v>
      </c>
    </row>
    <row r="103" spans="1:11" x14ac:dyDescent="0.3">
      <c r="A103" s="418"/>
      <c r="B103" s="89" t="s">
        <v>79</v>
      </c>
      <c r="C103" s="423"/>
      <c r="D103" s="485"/>
      <c r="E103" s="431"/>
      <c r="F103" s="113">
        <v>17.399999999999999</v>
      </c>
      <c r="G103" s="114">
        <f>F103*E98</f>
        <v>2.2271999999999998</v>
      </c>
      <c r="H103" s="114">
        <f t="shared" si="3"/>
        <v>0.44543999999999995</v>
      </c>
      <c r="I103" s="121">
        <f t="shared" si="4"/>
        <v>2.6726399999999999</v>
      </c>
      <c r="J103" s="92">
        <f t="shared" si="5"/>
        <v>45352</v>
      </c>
      <c r="K103" s="281">
        <v>353</v>
      </c>
    </row>
    <row r="104" spans="1:11" ht="15" thickBot="1" x14ac:dyDescent="0.35">
      <c r="A104" s="419"/>
      <c r="B104" s="93" t="s">
        <v>173</v>
      </c>
      <c r="C104" s="424"/>
      <c r="D104" s="486"/>
      <c r="E104" s="432"/>
      <c r="F104" s="109">
        <v>8.4</v>
      </c>
      <c r="G104" s="110">
        <f>F104*E98</f>
        <v>1.0752000000000002</v>
      </c>
      <c r="H104" s="114">
        <f t="shared" si="3"/>
        <v>0.21504000000000004</v>
      </c>
      <c r="I104" s="123">
        <f t="shared" si="4"/>
        <v>1.2902400000000003</v>
      </c>
      <c r="J104" s="101">
        <f t="shared" si="5"/>
        <v>45352</v>
      </c>
      <c r="K104" s="282">
        <v>355</v>
      </c>
    </row>
    <row r="105" spans="1:11" ht="15" customHeight="1" thickBot="1" x14ac:dyDescent="0.35">
      <c r="A105" s="77">
        <v>29</v>
      </c>
      <c r="B105" s="69" t="s">
        <v>89</v>
      </c>
      <c r="C105" s="71" t="s">
        <v>11</v>
      </c>
      <c r="D105" s="125"/>
      <c r="E105" s="70">
        <f>E98</f>
        <v>0.128</v>
      </c>
      <c r="F105" s="70">
        <v>20</v>
      </c>
      <c r="G105" s="116">
        <f>F105*E105</f>
        <v>2.56</v>
      </c>
      <c r="H105" s="116">
        <f t="shared" si="3"/>
        <v>0.51200000000000001</v>
      </c>
      <c r="I105" s="117">
        <f t="shared" si="4"/>
        <v>3.0720000000000001</v>
      </c>
      <c r="J105" s="80">
        <f t="shared" si="5"/>
        <v>45352</v>
      </c>
      <c r="K105" s="279">
        <v>208</v>
      </c>
    </row>
    <row r="106" spans="1:11" ht="18.75" customHeight="1" x14ac:dyDescent="0.3">
      <c r="A106" s="417">
        <v>30</v>
      </c>
      <c r="B106" s="81" t="s">
        <v>176</v>
      </c>
      <c r="C106" s="82"/>
      <c r="D106" s="367" t="str">
        <f>D97</f>
        <v>плановая калькуляция от 28.02.2024</v>
      </c>
      <c r="E106" s="124"/>
      <c r="F106" s="111"/>
      <c r="G106" s="112"/>
      <c r="H106" s="112"/>
      <c r="I106" s="119"/>
      <c r="J106" s="108"/>
      <c r="K106" s="280"/>
    </row>
    <row r="107" spans="1:11" x14ac:dyDescent="0.3">
      <c r="A107" s="418"/>
      <c r="B107" s="89" t="s">
        <v>174</v>
      </c>
      <c r="C107" s="423" t="s">
        <v>163</v>
      </c>
      <c r="D107" s="368"/>
      <c r="E107" s="431">
        <f>E105</f>
        <v>0.128</v>
      </c>
      <c r="F107" s="113">
        <v>97.8</v>
      </c>
      <c r="G107" s="114">
        <f>F107*E107</f>
        <v>12.5184</v>
      </c>
      <c r="H107" s="114">
        <f>G107*20/100</f>
        <v>2.5036800000000001</v>
      </c>
      <c r="I107" s="121">
        <f>H107+G107</f>
        <v>15.022079999999999</v>
      </c>
      <c r="J107" s="92">
        <f>J105</f>
        <v>45352</v>
      </c>
      <c r="K107" s="281">
        <v>211</v>
      </c>
    </row>
    <row r="108" spans="1:11" ht="15" customHeight="1" thickBot="1" x14ac:dyDescent="0.35">
      <c r="A108" s="419"/>
      <c r="B108" s="93" t="s">
        <v>175</v>
      </c>
      <c r="C108" s="424"/>
      <c r="D108" s="369"/>
      <c r="E108" s="432"/>
      <c r="F108" s="109">
        <v>135</v>
      </c>
      <c r="G108" s="110">
        <f>E107*F108</f>
        <v>17.28</v>
      </c>
      <c r="H108" s="110">
        <f>G108*20/100</f>
        <v>3.4560000000000004</v>
      </c>
      <c r="I108" s="123">
        <f>H108+G108</f>
        <v>20.736000000000001</v>
      </c>
      <c r="J108" s="101">
        <f>J105</f>
        <v>45352</v>
      </c>
      <c r="K108" s="282">
        <v>212</v>
      </c>
    </row>
    <row r="109" spans="1:11" ht="18.75" customHeight="1" x14ac:dyDescent="0.3">
      <c r="A109" s="417">
        <v>31</v>
      </c>
      <c r="B109" s="81" t="s">
        <v>178</v>
      </c>
      <c r="C109" s="82"/>
      <c r="D109" s="367" t="str">
        <f>D106</f>
        <v>плановая калькуляция от 28.02.2024</v>
      </c>
      <c r="E109" s="124"/>
      <c r="F109" s="111"/>
      <c r="G109" s="112"/>
      <c r="H109" s="112"/>
      <c r="I109" s="119"/>
      <c r="J109" s="108"/>
      <c r="K109" s="280"/>
    </row>
    <row r="110" spans="1:11" x14ac:dyDescent="0.3">
      <c r="A110" s="418"/>
      <c r="B110" s="89" t="s">
        <v>177</v>
      </c>
      <c r="C110" s="423" t="s">
        <v>163</v>
      </c>
      <c r="D110" s="368"/>
      <c r="E110" s="431">
        <f>E107</f>
        <v>0.128</v>
      </c>
      <c r="F110" s="113">
        <v>18.600000000000001</v>
      </c>
      <c r="G110" s="114">
        <f>F110*E110</f>
        <v>2.3808000000000002</v>
      </c>
      <c r="H110" s="114">
        <f>G110*20/100</f>
        <v>0.47616000000000008</v>
      </c>
      <c r="I110" s="121">
        <f>H110+G110</f>
        <v>2.8569600000000004</v>
      </c>
      <c r="J110" s="92">
        <f>J108</f>
        <v>45352</v>
      </c>
      <c r="K110" s="281">
        <v>213</v>
      </c>
    </row>
    <row r="111" spans="1:11" ht="15" customHeight="1" thickBot="1" x14ac:dyDescent="0.35">
      <c r="A111" s="419"/>
      <c r="B111" s="93" t="s">
        <v>107</v>
      </c>
      <c r="C111" s="424"/>
      <c r="D111" s="369"/>
      <c r="E111" s="432"/>
      <c r="F111" s="109">
        <v>30</v>
      </c>
      <c r="G111" s="110">
        <f>E110*F111</f>
        <v>3.84</v>
      </c>
      <c r="H111" s="110">
        <f>G111*20/100</f>
        <v>0.76800000000000002</v>
      </c>
      <c r="I111" s="123">
        <f>H111+G111</f>
        <v>4.6079999999999997</v>
      </c>
      <c r="J111" s="101">
        <f>J108</f>
        <v>45352</v>
      </c>
      <c r="K111" s="282">
        <v>214</v>
      </c>
    </row>
    <row r="112" spans="1:11" ht="21.75" customHeight="1" thickBot="1" x14ac:dyDescent="0.35">
      <c r="A112" s="77">
        <v>32</v>
      </c>
      <c r="B112" s="69" t="s">
        <v>108</v>
      </c>
      <c r="C112" s="71" t="s">
        <v>104</v>
      </c>
      <c r="D112" s="126"/>
      <c r="E112" s="70">
        <f>E110</f>
        <v>0.128</v>
      </c>
      <c r="F112" s="70">
        <v>16.8</v>
      </c>
      <c r="G112" s="116">
        <f>E112*F112</f>
        <v>2.1504000000000003</v>
      </c>
      <c r="H112" s="116">
        <f>G112*20/100</f>
        <v>0.43008000000000007</v>
      </c>
      <c r="I112" s="117">
        <f>H112+G112</f>
        <v>2.5804800000000006</v>
      </c>
      <c r="J112" s="80">
        <f>J108</f>
        <v>45352</v>
      </c>
      <c r="K112" s="279">
        <v>215</v>
      </c>
    </row>
    <row r="113" spans="1:63" s="100" customFormat="1" ht="18" customHeight="1" x14ac:dyDescent="0.3">
      <c r="A113" s="417">
        <v>33</v>
      </c>
      <c r="B113" s="81" t="s">
        <v>310</v>
      </c>
      <c r="C113" s="82"/>
      <c r="D113" s="420" t="str">
        <f>D109</f>
        <v>плановая калькуляция от 28.02.2024</v>
      </c>
      <c r="E113" s="111"/>
      <c r="F113" s="111"/>
      <c r="G113" s="112"/>
      <c r="H113" s="112"/>
      <c r="I113" s="119"/>
      <c r="J113" s="108"/>
      <c r="K113" s="280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5"/>
      <c r="X113" s="265"/>
      <c r="Y113" s="265"/>
      <c r="Z113" s="265"/>
      <c r="AA113" s="265"/>
      <c r="AB113" s="265"/>
      <c r="AC113" s="265"/>
      <c r="AD113" s="265"/>
      <c r="AE113" s="265"/>
      <c r="AF113" s="265"/>
      <c r="AG113" s="265"/>
      <c r="AH113" s="265"/>
      <c r="AI113" s="265"/>
      <c r="AJ113" s="265"/>
      <c r="AK113" s="265"/>
      <c r="AL113" s="265"/>
      <c r="AM113" s="265"/>
      <c r="AN113" s="265"/>
      <c r="AO113" s="265"/>
      <c r="AP113" s="265"/>
      <c r="AQ113" s="265"/>
      <c r="AR113" s="265"/>
      <c r="AS113" s="265"/>
      <c r="AT113" s="265"/>
      <c r="AU113" s="265"/>
      <c r="AV113" s="265"/>
      <c r="AW113" s="265"/>
      <c r="AX113" s="265"/>
      <c r="AY113" s="265"/>
      <c r="AZ113" s="265"/>
      <c r="BA113" s="265"/>
      <c r="BB113" s="265"/>
      <c r="BC113" s="265"/>
      <c r="BD113" s="265"/>
      <c r="BE113" s="265"/>
      <c r="BF113" s="265"/>
      <c r="BG113" s="265"/>
      <c r="BH113" s="265"/>
      <c r="BI113" s="265"/>
      <c r="BJ113" s="265"/>
      <c r="BK113" s="265"/>
    </row>
    <row r="114" spans="1:63" s="100" customFormat="1" ht="23.25" customHeight="1" x14ac:dyDescent="0.3">
      <c r="A114" s="418"/>
      <c r="B114" s="89" t="s">
        <v>179</v>
      </c>
      <c r="C114" s="423" t="s">
        <v>10</v>
      </c>
      <c r="D114" s="482"/>
      <c r="E114" s="431">
        <f>E112</f>
        <v>0.128</v>
      </c>
      <c r="F114" s="113">
        <v>59.4</v>
      </c>
      <c r="G114" s="114">
        <f>E114*F114</f>
        <v>7.6032000000000002</v>
      </c>
      <c r="H114" s="114"/>
      <c r="I114" s="121">
        <f>H114+G114</f>
        <v>7.6032000000000002</v>
      </c>
      <c r="J114" s="92">
        <f>J112</f>
        <v>45352</v>
      </c>
      <c r="K114" s="281">
        <v>307</v>
      </c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5"/>
      <c r="X114" s="265"/>
      <c r="Y114" s="265"/>
      <c r="Z114" s="265"/>
      <c r="AA114" s="265"/>
      <c r="AB114" s="265"/>
      <c r="AC114" s="265"/>
      <c r="AD114" s="265"/>
      <c r="AE114" s="265"/>
      <c r="AF114" s="265"/>
      <c r="AG114" s="265"/>
      <c r="AH114" s="265"/>
      <c r="AI114" s="265"/>
      <c r="AJ114" s="265"/>
      <c r="AK114" s="265"/>
      <c r="AL114" s="265"/>
      <c r="AM114" s="265"/>
      <c r="AN114" s="265"/>
      <c r="AO114" s="265"/>
      <c r="AP114" s="265"/>
      <c r="AQ114" s="265"/>
      <c r="AR114" s="265"/>
      <c r="AS114" s="265"/>
      <c r="AT114" s="265"/>
      <c r="AU114" s="265"/>
      <c r="AV114" s="265"/>
      <c r="AW114" s="265"/>
      <c r="AX114" s="265"/>
      <c r="AY114" s="265"/>
      <c r="AZ114" s="265"/>
      <c r="BA114" s="265"/>
      <c r="BB114" s="265"/>
      <c r="BC114" s="265"/>
      <c r="BD114" s="265"/>
      <c r="BE114" s="265"/>
      <c r="BF114" s="265"/>
      <c r="BG114" s="265"/>
      <c r="BH114" s="265"/>
      <c r="BI114" s="265"/>
      <c r="BJ114" s="265"/>
      <c r="BK114" s="265"/>
    </row>
    <row r="115" spans="1:63" s="100" customFormat="1" ht="20.25" customHeight="1" thickBot="1" x14ac:dyDescent="0.35">
      <c r="A115" s="419"/>
      <c r="B115" s="93" t="s">
        <v>87</v>
      </c>
      <c r="C115" s="424"/>
      <c r="D115" s="483"/>
      <c r="E115" s="432"/>
      <c r="F115" s="109">
        <v>74.400000000000006</v>
      </c>
      <c r="G115" s="110">
        <f>E114*F115</f>
        <v>9.523200000000001</v>
      </c>
      <c r="H115" s="110"/>
      <c r="I115" s="123">
        <f>H115+G115</f>
        <v>9.523200000000001</v>
      </c>
      <c r="J115" s="101">
        <f>J114</f>
        <v>45352</v>
      </c>
      <c r="K115" s="282">
        <v>308</v>
      </c>
      <c r="L115" s="265"/>
      <c r="M115" s="265"/>
      <c r="N115" s="265"/>
      <c r="O115" s="265"/>
      <c r="P115" s="265"/>
      <c r="Q115" s="265"/>
      <c r="R115" s="265"/>
      <c r="S115" s="265"/>
      <c r="T115" s="265"/>
      <c r="U115" s="265"/>
      <c r="V115" s="265"/>
      <c r="W115" s="265"/>
      <c r="X115" s="265"/>
      <c r="Y115" s="265"/>
      <c r="Z115" s="265"/>
      <c r="AA115" s="265"/>
      <c r="AB115" s="265"/>
      <c r="AC115" s="265"/>
      <c r="AD115" s="265"/>
      <c r="AE115" s="265"/>
      <c r="AF115" s="265"/>
      <c r="AG115" s="265"/>
      <c r="AH115" s="265"/>
      <c r="AI115" s="265"/>
      <c r="AJ115" s="265"/>
      <c r="AK115" s="265"/>
      <c r="AL115" s="265"/>
      <c r="AM115" s="265"/>
      <c r="AN115" s="265"/>
      <c r="AO115" s="265"/>
      <c r="AP115" s="265"/>
      <c r="AQ115" s="265"/>
      <c r="AR115" s="265"/>
      <c r="AS115" s="265"/>
      <c r="AT115" s="265"/>
      <c r="AU115" s="265"/>
      <c r="AV115" s="265"/>
      <c r="AW115" s="265"/>
      <c r="AX115" s="265"/>
      <c r="AY115" s="265"/>
      <c r="AZ115" s="265"/>
      <c r="BA115" s="265"/>
      <c r="BB115" s="265"/>
      <c r="BC115" s="265"/>
      <c r="BD115" s="265"/>
      <c r="BE115" s="265"/>
      <c r="BF115" s="265"/>
      <c r="BG115" s="265"/>
      <c r="BH115" s="265"/>
      <c r="BI115" s="265"/>
      <c r="BJ115" s="265"/>
      <c r="BK115" s="265"/>
    </row>
    <row r="116" spans="1:63" ht="17.25" customHeight="1" x14ac:dyDescent="0.3">
      <c r="A116" s="417">
        <v>34</v>
      </c>
      <c r="B116" s="81" t="s">
        <v>180</v>
      </c>
      <c r="C116" s="82"/>
      <c r="D116" s="420" t="str">
        <f>D113</f>
        <v>плановая калькуляция от 28.02.2024</v>
      </c>
      <c r="E116" s="111"/>
      <c r="F116" s="111"/>
      <c r="G116" s="112"/>
      <c r="H116" s="112"/>
      <c r="I116" s="119"/>
      <c r="J116" s="108"/>
      <c r="K116" s="280"/>
    </row>
    <row r="117" spans="1:63" ht="19.5" customHeight="1" x14ac:dyDescent="0.3">
      <c r="A117" s="418"/>
      <c r="B117" s="89" t="s">
        <v>179</v>
      </c>
      <c r="C117" s="423" t="s">
        <v>10</v>
      </c>
      <c r="D117" s="482"/>
      <c r="E117" s="431">
        <f>E114</f>
        <v>0.128</v>
      </c>
      <c r="F117" s="113">
        <v>63.6</v>
      </c>
      <c r="G117" s="114">
        <f>F117*E117</f>
        <v>8.1408000000000005</v>
      </c>
      <c r="H117" s="114"/>
      <c r="I117" s="121">
        <f>H117+G117</f>
        <v>8.1408000000000005</v>
      </c>
      <c r="J117" s="92">
        <f>J115</f>
        <v>45352</v>
      </c>
      <c r="K117" s="281">
        <v>309</v>
      </c>
    </row>
    <row r="118" spans="1:63" ht="19.5" customHeight="1" thickBot="1" x14ac:dyDescent="0.35">
      <c r="A118" s="419"/>
      <c r="B118" s="93" t="s">
        <v>87</v>
      </c>
      <c r="C118" s="424"/>
      <c r="D118" s="483"/>
      <c r="E118" s="432"/>
      <c r="F118" s="109">
        <v>88.8</v>
      </c>
      <c r="G118" s="110">
        <f>F118*E117</f>
        <v>11.366400000000001</v>
      </c>
      <c r="H118" s="110"/>
      <c r="I118" s="123">
        <f>H118+G118</f>
        <v>11.366400000000001</v>
      </c>
      <c r="J118" s="101">
        <f>J117</f>
        <v>45352</v>
      </c>
      <c r="K118" s="282">
        <v>310</v>
      </c>
    </row>
    <row r="119" spans="1:63" ht="20.100000000000001" hidden="1" customHeight="1" x14ac:dyDescent="0.3">
      <c r="A119" s="118">
        <v>31</v>
      </c>
      <c r="B119" s="81" t="s">
        <v>85</v>
      </c>
      <c r="C119" s="82" t="s">
        <v>163</v>
      </c>
      <c r="D119" s="487" t="str">
        <f>D116</f>
        <v>плановая калькуляция от 28.02.2024</v>
      </c>
      <c r="E119" s="430">
        <f>E117</f>
        <v>0.128</v>
      </c>
      <c r="F119" s="111">
        <v>34.799999999999997</v>
      </c>
      <c r="G119" s="112">
        <f>F119*E119</f>
        <v>4.4543999999999997</v>
      </c>
      <c r="H119" s="112">
        <f>G119*20/100</f>
        <v>0.89087999999999989</v>
      </c>
      <c r="I119" s="119">
        <f>H119+G119</f>
        <v>5.3452799999999998</v>
      </c>
      <c r="J119" s="108">
        <v>43745</v>
      </c>
      <c r="K119" s="280">
        <v>226</v>
      </c>
    </row>
    <row r="120" spans="1:63" ht="22.5" customHeight="1" x14ac:dyDescent="0.3">
      <c r="A120" s="120">
        <v>35</v>
      </c>
      <c r="B120" s="89" t="s">
        <v>86</v>
      </c>
      <c r="C120" s="66" t="s">
        <v>163</v>
      </c>
      <c r="D120" s="488"/>
      <c r="E120" s="431"/>
      <c r="F120" s="113">
        <v>150</v>
      </c>
      <c r="G120" s="114">
        <f>E119*F120</f>
        <v>19.2</v>
      </c>
      <c r="H120" s="114">
        <f>G120*20/100</f>
        <v>3.84</v>
      </c>
      <c r="I120" s="121">
        <f>H120+G120</f>
        <v>23.04</v>
      </c>
      <c r="J120" s="92">
        <f>J118</f>
        <v>45352</v>
      </c>
      <c r="K120" s="281">
        <v>227</v>
      </c>
    </row>
    <row r="121" spans="1:63" ht="20.100000000000001" hidden="1" customHeight="1" x14ac:dyDescent="0.3">
      <c r="A121" s="120"/>
      <c r="B121" s="89"/>
      <c r="C121" s="66"/>
      <c r="D121" s="488"/>
      <c r="E121" s="113"/>
      <c r="F121" s="113"/>
      <c r="G121" s="114"/>
      <c r="H121" s="114"/>
      <c r="I121" s="121"/>
      <c r="J121" s="92">
        <v>43745</v>
      </c>
      <c r="K121" s="281"/>
    </row>
    <row r="122" spans="1:63" ht="25.5" customHeight="1" x14ac:dyDescent="0.3">
      <c r="A122" s="120">
        <v>36</v>
      </c>
      <c r="B122" s="89" t="s">
        <v>84</v>
      </c>
      <c r="C122" s="66" t="s">
        <v>163</v>
      </c>
      <c r="D122" s="488"/>
      <c r="E122" s="113">
        <f>E119</f>
        <v>0.128</v>
      </c>
      <c r="F122" s="113">
        <v>101.1</v>
      </c>
      <c r="G122" s="114">
        <f t="shared" ref="G122:G127" si="6">E122*F122</f>
        <v>12.940799999999999</v>
      </c>
      <c r="H122" s="114">
        <f t="shared" ref="H122:H127" si="7">G122*20/100</f>
        <v>2.5881599999999998</v>
      </c>
      <c r="I122" s="121">
        <f t="shared" ref="I122:I127" si="8">H122+G122</f>
        <v>15.52896</v>
      </c>
      <c r="J122" s="92">
        <f>J120</f>
        <v>45352</v>
      </c>
      <c r="K122" s="281">
        <v>222</v>
      </c>
    </row>
    <row r="123" spans="1:63" ht="26.25" customHeight="1" thickBot="1" x14ac:dyDescent="0.35">
      <c r="A123" s="122">
        <v>37</v>
      </c>
      <c r="B123" s="93" t="s">
        <v>67</v>
      </c>
      <c r="C123" s="95" t="s">
        <v>181</v>
      </c>
      <c r="D123" s="489"/>
      <c r="E123" s="109">
        <f>E122</f>
        <v>0.128</v>
      </c>
      <c r="F123" s="95">
        <v>97.8</v>
      </c>
      <c r="G123" s="110">
        <f t="shared" si="6"/>
        <v>12.5184</v>
      </c>
      <c r="H123" s="110">
        <f t="shared" si="7"/>
        <v>2.5036800000000001</v>
      </c>
      <c r="I123" s="123">
        <f t="shared" si="8"/>
        <v>15.022079999999999</v>
      </c>
      <c r="J123" s="101">
        <f>J122</f>
        <v>45352</v>
      </c>
      <c r="K123" s="282">
        <v>220</v>
      </c>
    </row>
    <row r="124" spans="1:63" ht="29.25" customHeight="1" x14ac:dyDescent="0.3">
      <c r="A124" s="118">
        <v>38</v>
      </c>
      <c r="B124" s="81" t="s">
        <v>69</v>
      </c>
      <c r="C124" s="82" t="s">
        <v>182</v>
      </c>
      <c r="D124" s="487" t="str">
        <f>D119</f>
        <v>плановая калькуляция от 28.02.2024</v>
      </c>
      <c r="E124" s="111">
        <f>E123</f>
        <v>0.128</v>
      </c>
      <c r="F124" s="82">
        <v>51.6</v>
      </c>
      <c r="G124" s="112">
        <f t="shared" si="6"/>
        <v>6.6048</v>
      </c>
      <c r="H124" s="112">
        <f t="shared" si="7"/>
        <v>1.3209600000000001</v>
      </c>
      <c r="I124" s="119">
        <f t="shared" si="8"/>
        <v>7.9257600000000004</v>
      </c>
      <c r="J124" s="108">
        <f>J123</f>
        <v>45352</v>
      </c>
      <c r="K124" s="280">
        <v>219</v>
      </c>
    </row>
    <row r="125" spans="1:63" ht="22.5" customHeight="1" x14ac:dyDescent="0.3">
      <c r="A125" s="120">
        <v>39</v>
      </c>
      <c r="B125" s="89" t="s">
        <v>72</v>
      </c>
      <c r="C125" s="66" t="s">
        <v>183</v>
      </c>
      <c r="D125" s="488"/>
      <c r="E125" s="113">
        <f>E124</f>
        <v>0.128</v>
      </c>
      <c r="F125" s="66">
        <v>156</v>
      </c>
      <c r="G125" s="114">
        <f t="shared" si="6"/>
        <v>19.968</v>
      </c>
      <c r="H125" s="114">
        <f t="shared" si="7"/>
        <v>3.9936000000000003</v>
      </c>
      <c r="I125" s="121">
        <f t="shared" si="8"/>
        <v>23.961600000000001</v>
      </c>
      <c r="J125" s="92">
        <f>J124</f>
        <v>45352</v>
      </c>
      <c r="K125" s="281">
        <v>218</v>
      </c>
    </row>
    <row r="126" spans="1:63" ht="26.25" customHeight="1" x14ac:dyDescent="0.3">
      <c r="A126" s="120">
        <v>40</v>
      </c>
      <c r="B126" s="89" t="s">
        <v>69</v>
      </c>
      <c r="C126" s="66" t="s">
        <v>181</v>
      </c>
      <c r="D126" s="488"/>
      <c r="E126" s="113">
        <f>E125</f>
        <v>0.128</v>
      </c>
      <c r="F126" s="66">
        <v>51.6</v>
      </c>
      <c r="G126" s="114">
        <f t="shared" si="6"/>
        <v>6.6048</v>
      </c>
      <c r="H126" s="114">
        <f t="shared" si="7"/>
        <v>1.3209600000000001</v>
      </c>
      <c r="I126" s="121">
        <f t="shared" si="8"/>
        <v>7.9257600000000004</v>
      </c>
      <c r="J126" s="92">
        <f>J125</f>
        <v>45352</v>
      </c>
      <c r="K126" s="281">
        <v>219</v>
      </c>
    </row>
    <row r="127" spans="1:63" ht="16.5" customHeight="1" thickBot="1" x14ac:dyDescent="0.35">
      <c r="A127" s="127">
        <v>41</v>
      </c>
      <c r="B127" s="128" t="s">
        <v>75</v>
      </c>
      <c r="C127" s="67" t="s">
        <v>163</v>
      </c>
      <c r="D127" s="493"/>
      <c r="E127" s="129">
        <f>E126</f>
        <v>0.128</v>
      </c>
      <c r="F127" s="67">
        <v>136.80000000000001</v>
      </c>
      <c r="G127" s="130">
        <f t="shared" si="6"/>
        <v>17.510400000000001</v>
      </c>
      <c r="H127" s="130">
        <f t="shared" si="7"/>
        <v>3.5020800000000003</v>
      </c>
      <c r="I127" s="131">
        <f t="shared" si="8"/>
        <v>21.01248</v>
      </c>
      <c r="J127" s="132">
        <f>J126</f>
        <v>45352</v>
      </c>
      <c r="K127" s="287">
        <v>204</v>
      </c>
    </row>
    <row r="128" spans="1:63" ht="20.100000000000001" hidden="1" customHeight="1" x14ac:dyDescent="0.3">
      <c r="A128" s="118"/>
      <c r="B128" s="81"/>
      <c r="C128" s="133"/>
      <c r="D128" s="494"/>
      <c r="E128" s="134"/>
      <c r="F128" s="133"/>
      <c r="G128" s="135"/>
      <c r="H128" s="112"/>
      <c r="I128" s="136"/>
      <c r="J128" s="137"/>
      <c r="K128" s="288"/>
    </row>
    <row r="129" spans="1:11" ht="20.100000000000001" hidden="1" customHeight="1" x14ac:dyDescent="0.3">
      <c r="A129" s="120"/>
      <c r="B129" s="89"/>
      <c r="C129" s="138"/>
      <c r="D129" s="495"/>
      <c r="E129" s="139"/>
      <c r="F129" s="138"/>
      <c r="G129" s="140"/>
      <c r="H129" s="114"/>
      <c r="I129" s="141"/>
      <c r="J129" s="142"/>
      <c r="K129" s="289"/>
    </row>
    <row r="130" spans="1:11" ht="20.100000000000001" hidden="1" customHeight="1" thickBot="1" x14ac:dyDescent="0.35">
      <c r="A130" s="122"/>
      <c r="B130" s="93"/>
      <c r="C130" s="143"/>
      <c r="D130" s="496"/>
      <c r="E130" s="144"/>
      <c r="F130" s="143"/>
      <c r="G130" s="145"/>
      <c r="H130" s="110"/>
      <c r="I130" s="146"/>
      <c r="J130" s="147"/>
      <c r="K130" s="290"/>
    </row>
    <row r="131" spans="1:11" ht="20.100000000000001" hidden="1" customHeight="1" x14ac:dyDescent="0.3">
      <c r="A131" s="118"/>
      <c r="B131" s="81"/>
      <c r="C131" s="133"/>
      <c r="D131" s="494"/>
      <c r="E131" s="134"/>
      <c r="F131" s="133"/>
      <c r="G131" s="135"/>
      <c r="H131" s="112"/>
      <c r="I131" s="136"/>
      <c r="J131" s="137"/>
      <c r="K131" s="288"/>
    </row>
    <row r="132" spans="1:11" ht="20.100000000000001" hidden="1" customHeight="1" thickBot="1" x14ac:dyDescent="0.35">
      <c r="A132" s="122"/>
      <c r="B132" s="93"/>
      <c r="C132" s="143"/>
      <c r="D132" s="496"/>
      <c r="E132" s="144"/>
      <c r="F132" s="143"/>
      <c r="G132" s="145"/>
      <c r="H132" s="110"/>
      <c r="I132" s="146"/>
      <c r="J132" s="147"/>
      <c r="K132" s="290"/>
    </row>
    <row r="133" spans="1:11" ht="20.100000000000001" hidden="1" customHeight="1" x14ac:dyDescent="0.3">
      <c r="A133" s="449"/>
      <c r="B133" s="81"/>
      <c r="C133" s="133"/>
      <c r="D133" s="494"/>
      <c r="E133" s="148"/>
      <c r="F133" s="133"/>
      <c r="G133" s="135"/>
      <c r="H133" s="112"/>
      <c r="I133" s="136"/>
      <c r="J133" s="137"/>
      <c r="K133" s="291"/>
    </row>
    <row r="134" spans="1:11" ht="20.100000000000001" hidden="1" customHeight="1" x14ac:dyDescent="0.3">
      <c r="A134" s="384"/>
      <c r="B134" s="89"/>
      <c r="C134" s="497"/>
      <c r="D134" s="495"/>
      <c r="E134" s="490"/>
      <c r="F134" s="138"/>
      <c r="G134" s="140"/>
      <c r="H134" s="114"/>
      <c r="I134" s="141"/>
      <c r="J134" s="142"/>
      <c r="K134" s="292"/>
    </row>
    <row r="135" spans="1:11" ht="20.100000000000001" hidden="1" customHeight="1" x14ac:dyDescent="0.3">
      <c r="A135" s="384"/>
      <c r="B135" s="89"/>
      <c r="C135" s="495"/>
      <c r="D135" s="495"/>
      <c r="E135" s="491"/>
      <c r="F135" s="138"/>
      <c r="G135" s="140"/>
      <c r="H135" s="114"/>
      <c r="I135" s="141"/>
      <c r="J135" s="142"/>
      <c r="K135" s="292"/>
    </row>
    <row r="136" spans="1:11" ht="15" hidden="1" thickBot="1" x14ac:dyDescent="0.35">
      <c r="A136" s="385"/>
      <c r="B136" s="149"/>
      <c r="C136" s="496"/>
      <c r="D136" s="496"/>
      <c r="E136" s="492"/>
      <c r="F136" s="144"/>
      <c r="G136" s="145"/>
      <c r="H136" s="110"/>
      <c r="I136" s="146"/>
      <c r="J136" s="147"/>
      <c r="K136" s="290"/>
    </row>
    <row r="137" spans="1:11" ht="29.25" customHeight="1" thickBot="1" x14ac:dyDescent="0.35">
      <c r="A137" s="77">
        <v>42</v>
      </c>
      <c r="B137" s="150" t="s">
        <v>114</v>
      </c>
      <c r="C137" s="71" t="s">
        <v>156</v>
      </c>
      <c r="D137" s="151"/>
      <c r="E137" s="70">
        <f>E127</f>
        <v>0.128</v>
      </c>
      <c r="F137" s="70">
        <v>3.6</v>
      </c>
      <c r="G137" s="116">
        <f>F137*E137</f>
        <v>0.46080000000000004</v>
      </c>
      <c r="H137" s="116"/>
      <c r="I137" s="117">
        <f>H137+G137</f>
        <v>0.46080000000000004</v>
      </c>
      <c r="J137" s="80">
        <f>J127</f>
        <v>45352</v>
      </c>
      <c r="K137" s="279">
        <v>49</v>
      </c>
    </row>
    <row r="138" spans="1:11" ht="16.5" customHeight="1" x14ac:dyDescent="0.3">
      <c r="A138" s="417">
        <v>43</v>
      </c>
      <c r="B138" s="81" t="s">
        <v>184</v>
      </c>
      <c r="C138" s="420" t="s">
        <v>115</v>
      </c>
      <c r="D138" s="420" t="str">
        <f>D124</f>
        <v>плановая калькуляция от 28.02.2024</v>
      </c>
      <c r="E138" s="111"/>
      <c r="F138" s="111"/>
      <c r="G138" s="112"/>
      <c r="H138" s="112"/>
      <c r="I138" s="119"/>
      <c r="J138" s="108"/>
      <c r="K138" s="280"/>
    </row>
    <row r="139" spans="1:11" ht="19.5" customHeight="1" x14ac:dyDescent="0.3">
      <c r="A139" s="418"/>
      <c r="B139" s="89" t="s">
        <v>18</v>
      </c>
      <c r="C139" s="423"/>
      <c r="D139" s="482"/>
      <c r="E139" s="113">
        <f>E137</f>
        <v>0.128</v>
      </c>
      <c r="F139" s="113">
        <v>1.8</v>
      </c>
      <c r="G139" s="114">
        <f>E139*F139</f>
        <v>0.23040000000000002</v>
      </c>
      <c r="H139" s="114"/>
      <c r="I139" s="121">
        <f>H139+G139</f>
        <v>0.23040000000000002</v>
      </c>
      <c r="J139" s="92">
        <f>J137</f>
        <v>45352</v>
      </c>
      <c r="K139" s="281">
        <v>54</v>
      </c>
    </row>
    <row r="140" spans="1:11" ht="24" customHeight="1" thickBot="1" x14ac:dyDescent="0.35">
      <c r="A140" s="419"/>
      <c r="B140" s="152" t="s">
        <v>116</v>
      </c>
      <c r="C140" s="424"/>
      <c r="D140" s="483"/>
      <c r="E140" s="109">
        <f>E137</f>
        <v>0.128</v>
      </c>
      <c r="F140" s="109">
        <v>0.6</v>
      </c>
      <c r="G140" s="110">
        <f>E140*F140</f>
        <v>7.6799999999999993E-2</v>
      </c>
      <c r="H140" s="110"/>
      <c r="I140" s="123">
        <f>H140+G140</f>
        <v>7.6799999999999993E-2</v>
      </c>
      <c r="J140" s="101">
        <f>J137</f>
        <v>45352</v>
      </c>
      <c r="K140" s="282">
        <v>55</v>
      </c>
    </row>
    <row r="141" spans="1:11" ht="29.25" customHeight="1" x14ac:dyDescent="0.3">
      <c r="A141" s="118">
        <v>44</v>
      </c>
      <c r="B141" s="81" t="s">
        <v>117</v>
      </c>
      <c r="C141" s="420" t="s">
        <v>161</v>
      </c>
      <c r="D141" s="420" t="str">
        <f>D138</f>
        <v>плановая калькуляция от 28.02.2024</v>
      </c>
      <c r="E141" s="124"/>
      <c r="F141" s="111"/>
      <c r="G141" s="112"/>
      <c r="H141" s="112"/>
      <c r="I141" s="119"/>
      <c r="J141" s="108"/>
      <c r="K141" s="293"/>
    </row>
    <row r="142" spans="1:11" ht="37.5" customHeight="1" x14ac:dyDescent="0.3">
      <c r="A142" s="120">
        <v>45</v>
      </c>
      <c r="B142" s="89" t="s">
        <v>119</v>
      </c>
      <c r="C142" s="423"/>
      <c r="D142" s="423"/>
      <c r="E142" s="113">
        <f>E140</f>
        <v>0.128</v>
      </c>
      <c r="F142" s="113">
        <v>18</v>
      </c>
      <c r="G142" s="114">
        <f>F142*E142</f>
        <v>2.3040000000000003</v>
      </c>
      <c r="H142" s="114"/>
      <c r="I142" s="121">
        <f>H142+G142</f>
        <v>2.3040000000000003</v>
      </c>
      <c r="J142" s="92">
        <f>J140</f>
        <v>45352</v>
      </c>
      <c r="K142" s="281">
        <v>65</v>
      </c>
    </row>
    <row r="143" spans="1:11" ht="26.25" customHeight="1" thickBot="1" x14ac:dyDescent="0.35">
      <c r="A143" s="122">
        <v>46</v>
      </c>
      <c r="B143" s="93" t="s">
        <v>118</v>
      </c>
      <c r="C143" s="424"/>
      <c r="D143" s="424"/>
      <c r="E143" s="109">
        <f>E142</f>
        <v>0.128</v>
      </c>
      <c r="F143" s="109">
        <v>13.8</v>
      </c>
      <c r="G143" s="110">
        <f>E143*F143</f>
        <v>1.7664000000000002</v>
      </c>
      <c r="H143" s="110"/>
      <c r="I143" s="123">
        <f>H143+G143</f>
        <v>1.7664000000000002</v>
      </c>
      <c r="J143" s="101">
        <f>J142</f>
        <v>45352</v>
      </c>
      <c r="K143" s="282">
        <v>63</v>
      </c>
    </row>
    <row r="144" spans="1:11" ht="26.25" customHeight="1" x14ac:dyDescent="0.3">
      <c r="A144" s="417">
        <v>47</v>
      </c>
      <c r="B144" s="81" t="s">
        <v>185</v>
      </c>
      <c r="C144" s="82"/>
      <c r="D144" s="420" t="str">
        <f>D141</f>
        <v>плановая калькуляция от 28.02.2024</v>
      </c>
      <c r="E144" s="124"/>
      <c r="F144" s="111"/>
      <c r="G144" s="111"/>
      <c r="H144" s="112"/>
      <c r="I144" s="119"/>
      <c r="J144" s="108"/>
      <c r="K144" s="280"/>
    </row>
    <row r="145" spans="1:11" ht="27" customHeight="1" x14ac:dyDescent="0.3">
      <c r="A145" s="418"/>
      <c r="B145" s="89" t="s">
        <v>120</v>
      </c>
      <c r="C145" s="423" t="s">
        <v>48</v>
      </c>
      <c r="D145" s="423"/>
      <c r="E145" s="431">
        <f>E143</f>
        <v>0.128</v>
      </c>
      <c r="F145" s="113">
        <v>7.2</v>
      </c>
      <c r="G145" s="114">
        <f>F145*E145</f>
        <v>0.92160000000000009</v>
      </c>
      <c r="H145" s="114"/>
      <c r="I145" s="121">
        <f>H145+G145</f>
        <v>0.92160000000000009</v>
      </c>
      <c r="J145" s="92">
        <f>J143</f>
        <v>45352</v>
      </c>
      <c r="K145" s="281">
        <v>73</v>
      </c>
    </row>
    <row r="146" spans="1:11" ht="27" customHeight="1" thickBot="1" x14ac:dyDescent="0.35">
      <c r="A146" s="419"/>
      <c r="B146" s="93" t="s">
        <v>121</v>
      </c>
      <c r="C146" s="424"/>
      <c r="D146" s="424"/>
      <c r="E146" s="432"/>
      <c r="F146" s="109">
        <v>21</v>
      </c>
      <c r="G146" s="110">
        <f>F146*E145</f>
        <v>2.6880000000000002</v>
      </c>
      <c r="H146" s="110"/>
      <c r="I146" s="123">
        <f>H146+G146</f>
        <v>2.6880000000000002</v>
      </c>
      <c r="J146" s="101">
        <f>J145</f>
        <v>45352</v>
      </c>
      <c r="K146" s="282">
        <v>75</v>
      </c>
    </row>
    <row r="147" spans="1:11" ht="26.25" customHeight="1" x14ac:dyDescent="0.3">
      <c r="A147" s="417">
        <v>48</v>
      </c>
      <c r="B147" s="81" t="s">
        <v>122</v>
      </c>
      <c r="C147" s="82"/>
      <c r="D147" s="420" t="str">
        <f>D144</f>
        <v>плановая калькуляция от 28.02.2024</v>
      </c>
      <c r="E147" s="111"/>
      <c r="F147" s="111"/>
      <c r="G147" s="111"/>
      <c r="H147" s="112"/>
      <c r="I147" s="119"/>
      <c r="J147" s="108"/>
      <c r="K147" s="280"/>
    </row>
    <row r="148" spans="1:11" ht="17.25" customHeight="1" x14ac:dyDescent="0.3">
      <c r="A148" s="418"/>
      <c r="B148" s="89" t="s">
        <v>123</v>
      </c>
      <c r="C148" s="423" t="s">
        <v>124</v>
      </c>
      <c r="D148" s="482"/>
      <c r="E148" s="431">
        <f>E145</f>
        <v>0.128</v>
      </c>
      <c r="F148" s="113">
        <v>15</v>
      </c>
      <c r="G148" s="114">
        <f>F148*E148</f>
        <v>1.92</v>
      </c>
      <c r="H148" s="114"/>
      <c r="I148" s="121">
        <f>H148+G148</f>
        <v>1.92</v>
      </c>
      <c r="J148" s="92">
        <f>J146</f>
        <v>45352</v>
      </c>
      <c r="K148" s="281">
        <v>76</v>
      </c>
    </row>
    <row r="149" spans="1:11" ht="29.25" customHeight="1" thickBot="1" x14ac:dyDescent="0.35">
      <c r="A149" s="419"/>
      <c r="B149" s="93" t="s">
        <v>125</v>
      </c>
      <c r="C149" s="424"/>
      <c r="D149" s="483"/>
      <c r="E149" s="432"/>
      <c r="F149" s="109">
        <v>21</v>
      </c>
      <c r="G149" s="110">
        <f>F149*E148</f>
        <v>2.6880000000000002</v>
      </c>
      <c r="H149" s="110"/>
      <c r="I149" s="123">
        <f>H149+G149</f>
        <v>2.6880000000000002</v>
      </c>
      <c r="J149" s="101">
        <f>J146</f>
        <v>45352</v>
      </c>
      <c r="K149" s="282">
        <v>77</v>
      </c>
    </row>
    <row r="150" spans="1:11" ht="31.5" customHeight="1" x14ac:dyDescent="0.3">
      <c r="A150" s="417">
        <v>49</v>
      </c>
      <c r="B150" s="81" t="s">
        <v>126</v>
      </c>
      <c r="C150" s="82"/>
      <c r="D150" s="84"/>
      <c r="E150" s="111"/>
      <c r="F150" s="111"/>
      <c r="G150" s="111"/>
      <c r="H150" s="112"/>
      <c r="I150" s="119"/>
      <c r="J150" s="108"/>
      <c r="K150" s="280"/>
    </row>
    <row r="151" spans="1:11" ht="16.5" customHeight="1" x14ac:dyDescent="0.3">
      <c r="A151" s="418"/>
      <c r="B151" s="89" t="s">
        <v>127</v>
      </c>
      <c r="C151" s="423" t="s">
        <v>128</v>
      </c>
      <c r="D151" s="423" t="str">
        <f>D147</f>
        <v>плановая калькуляция от 28.02.2024</v>
      </c>
      <c r="E151" s="431">
        <f>E154</f>
        <v>0.128</v>
      </c>
      <c r="F151" s="113">
        <v>2.5</v>
      </c>
      <c r="G151" s="114">
        <f>F151*E151</f>
        <v>0.32</v>
      </c>
      <c r="H151" s="114"/>
      <c r="I151" s="121">
        <f>H151+G151</f>
        <v>0.32</v>
      </c>
      <c r="J151" s="92">
        <f>J149</f>
        <v>45352</v>
      </c>
      <c r="K151" s="281">
        <v>84</v>
      </c>
    </row>
    <row r="152" spans="1:11" ht="14.25" customHeight="1" thickBot="1" x14ac:dyDescent="0.35">
      <c r="A152" s="419"/>
      <c r="B152" s="93" t="s">
        <v>129</v>
      </c>
      <c r="C152" s="424"/>
      <c r="D152" s="424"/>
      <c r="E152" s="432"/>
      <c r="F152" s="109">
        <v>7.6</v>
      </c>
      <c r="G152" s="110">
        <f>F152*E151</f>
        <v>0.9728</v>
      </c>
      <c r="H152" s="110"/>
      <c r="I152" s="123">
        <f>H152+G152</f>
        <v>0.9728</v>
      </c>
      <c r="J152" s="101">
        <f>J151</f>
        <v>45352</v>
      </c>
      <c r="K152" s="282">
        <v>85</v>
      </c>
    </row>
    <row r="153" spans="1:11" ht="18" customHeight="1" x14ac:dyDescent="0.3">
      <c r="A153" s="417">
        <v>50</v>
      </c>
      <c r="B153" s="81" t="s">
        <v>130</v>
      </c>
      <c r="C153" s="82"/>
      <c r="D153" s="420" t="str">
        <f>D151</f>
        <v>плановая калькуляция от 28.02.2024</v>
      </c>
      <c r="E153" s="111"/>
      <c r="F153" s="111"/>
      <c r="G153" s="111"/>
      <c r="H153" s="112"/>
      <c r="I153" s="119"/>
      <c r="J153" s="108"/>
      <c r="K153" s="280"/>
    </row>
    <row r="154" spans="1:11" ht="18.75" customHeight="1" x14ac:dyDescent="0.3">
      <c r="A154" s="418"/>
      <c r="B154" s="89" t="s">
        <v>131</v>
      </c>
      <c r="C154" s="423" t="s">
        <v>156</v>
      </c>
      <c r="D154" s="485"/>
      <c r="E154" s="431">
        <f>E148</f>
        <v>0.128</v>
      </c>
      <c r="F154" s="153">
        <v>3</v>
      </c>
      <c r="G154" s="114">
        <f>F154*E154</f>
        <v>0.38400000000000001</v>
      </c>
      <c r="H154" s="114"/>
      <c r="I154" s="121">
        <f>H154+G154</f>
        <v>0.38400000000000001</v>
      </c>
      <c r="J154" s="92">
        <f>J152</f>
        <v>45352</v>
      </c>
      <c r="K154" s="281">
        <v>86</v>
      </c>
    </row>
    <row r="155" spans="1:11" ht="15.75" customHeight="1" x14ac:dyDescent="0.3">
      <c r="A155" s="418"/>
      <c r="B155" s="89" t="s">
        <v>132</v>
      </c>
      <c r="C155" s="423"/>
      <c r="D155" s="485"/>
      <c r="E155" s="431"/>
      <c r="F155" s="113">
        <v>1.2</v>
      </c>
      <c r="G155" s="114">
        <f>F155*E154</f>
        <v>0.15359999999999999</v>
      </c>
      <c r="H155" s="114"/>
      <c r="I155" s="121">
        <f>H155+G155</f>
        <v>0.15359999999999999</v>
      </c>
      <c r="J155" s="92">
        <f t="shared" ref="J155:J161" si="9">J154</f>
        <v>45352</v>
      </c>
      <c r="K155" s="281">
        <v>87</v>
      </c>
    </row>
    <row r="156" spans="1:11" ht="15" thickBot="1" x14ac:dyDescent="0.35">
      <c r="A156" s="419"/>
      <c r="B156" s="93" t="s">
        <v>133</v>
      </c>
      <c r="C156" s="424"/>
      <c r="D156" s="486"/>
      <c r="E156" s="432"/>
      <c r="F156" s="154">
        <v>4</v>
      </c>
      <c r="G156" s="110">
        <f>F156*E154</f>
        <v>0.51200000000000001</v>
      </c>
      <c r="H156" s="110"/>
      <c r="I156" s="123">
        <f>H156+G156</f>
        <v>0.51200000000000001</v>
      </c>
      <c r="J156" s="101">
        <f t="shared" si="9"/>
        <v>45352</v>
      </c>
      <c r="K156" s="282">
        <v>88</v>
      </c>
    </row>
    <row r="157" spans="1:11" ht="21.75" customHeight="1" thickBot="1" x14ac:dyDescent="0.35">
      <c r="A157" s="77">
        <v>51</v>
      </c>
      <c r="B157" s="150" t="s">
        <v>97</v>
      </c>
      <c r="C157" s="71" t="s">
        <v>98</v>
      </c>
      <c r="D157" s="71" t="str">
        <f>D153</f>
        <v>плановая калькуляция от 28.02.2024</v>
      </c>
      <c r="E157" s="70">
        <f>E154</f>
        <v>0.128</v>
      </c>
      <c r="F157" s="70">
        <v>112.8</v>
      </c>
      <c r="G157" s="116">
        <f>F157*E157</f>
        <v>14.4384</v>
      </c>
      <c r="H157" s="116">
        <f>G157*20/100</f>
        <v>2.8876799999999996</v>
      </c>
      <c r="I157" s="117">
        <f>H157+G157</f>
        <v>17.326079999999997</v>
      </c>
      <c r="J157" s="80">
        <f t="shared" si="9"/>
        <v>45352</v>
      </c>
      <c r="K157" s="279">
        <v>402</v>
      </c>
    </row>
    <row r="158" spans="1:11" ht="19.5" customHeight="1" thickBot="1" x14ac:dyDescent="0.35">
      <c r="A158" s="77">
        <v>52</v>
      </c>
      <c r="B158" s="150" t="s">
        <v>34</v>
      </c>
      <c r="C158" s="71" t="s">
        <v>43</v>
      </c>
      <c r="D158" s="71" t="str">
        <f>D157</f>
        <v>плановая калькуляция от 28.02.2024</v>
      </c>
      <c r="E158" s="70">
        <f>E157</f>
        <v>0.128</v>
      </c>
      <c r="F158" s="155">
        <v>19.8</v>
      </c>
      <c r="G158" s="70">
        <v>2.9</v>
      </c>
      <c r="H158" s="116"/>
      <c r="I158" s="117">
        <f>H158+G158</f>
        <v>2.9</v>
      </c>
      <c r="J158" s="80">
        <f t="shared" si="9"/>
        <v>45352</v>
      </c>
      <c r="K158" s="279"/>
    </row>
    <row r="159" spans="1:11" ht="15" customHeight="1" x14ac:dyDescent="0.3">
      <c r="A159" s="156">
        <v>53</v>
      </c>
      <c r="B159" s="81" t="s">
        <v>186</v>
      </c>
      <c r="C159" s="82" t="s">
        <v>38</v>
      </c>
      <c r="D159" s="420" t="str">
        <f>D158</f>
        <v>плановая калькуляция от 28.02.2024</v>
      </c>
      <c r="E159" s="111">
        <f>E158</f>
        <v>0.128</v>
      </c>
      <c r="F159" s="111">
        <v>150</v>
      </c>
      <c r="G159" s="111">
        <v>7.06</v>
      </c>
      <c r="H159" s="112"/>
      <c r="I159" s="119">
        <f>G159</f>
        <v>7.06</v>
      </c>
      <c r="J159" s="108">
        <f t="shared" si="9"/>
        <v>45352</v>
      </c>
      <c r="K159" s="280"/>
    </row>
    <row r="160" spans="1:11" ht="15" thickBot="1" x14ac:dyDescent="0.35">
      <c r="A160" s="157">
        <v>54</v>
      </c>
      <c r="B160" s="93" t="s">
        <v>36</v>
      </c>
      <c r="C160" s="95" t="s">
        <v>38</v>
      </c>
      <c r="D160" s="424"/>
      <c r="E160" s="109">
        <f>E159</f>
        <v>0.128</v>
      </c>
      <c r="F160" s="109">
        <v>134</v>
      </c>
      <c r="G160" s="110">
        <v>6.94</v>
      </c>
      <c r="H160" s="158"/>
      <c r="I160" s="159">
        <f>G160</f>
        <v>6.94</v>
      </c>
      <c r="J160" s="101">
        <f t="shared" si="9"/>
        <v>45352</v>
      </c>
      <c r="K160" s="282"/>
    </row>
    <row r="161" spans="1:11" ht="24" customHeight="1" thickBot="1" x14ac:dyDescent="0.35">
      <c r="A161" s="68">
        <v>55</v>
      </c>
      <c r="B161" s="69" t="s">
        <v>39</v>
      </c>
      <c r="C161" s="70" t="s">
        <v>43</v>
      </c>
      <c r="D161" s="71" t="str">
        <f>D159</f>
        <v>плановая калькуляция от 28.02.2024</v>
      </c>
      <c r="E161" s="70">
        <f>E160</f>
        <v>0.128</v>
      </c>
      <c r="F161" s="70">
        <v>4.8</v>
      </c>
      <c r="G161" s="116">
        <f>F161*E161</f>
        <v>0.61439999999999995</v>
      </c>
      <c r="H161" s="116"/>
      <c r="I161" s="117">
        <f>H161+G161</f>
        <v>0.61439999999999995</v>
      </c>
      <c r="J161" s="80">
        <f t="shared" si="9"/>
        <v>45352</v>
      </c>
      <c r="K161" s="279"/>
    </row>
    <row r="162" spans="1:11" ht="27.75" customHeight="1" x14ac:dyDescent="0.3">
      <c r="A162" s="498">
        <v>56</v>
      </c>
      <c r="B162" s="81" t="s">
        <v>189</v>
      </c>
      <c r="C162" s="430" t="s">
        <v>191</v>
      </c>
      <c r="D162" s="420" t="str">
        <f>D161</f>
        <v>плановая калькуляция от 28.02.2024</v>
      </c>
      <c r="E162" s="430">
        <f>E161</f>
        <v>0.128</v>
      </c>
      <c r="F162" s="111"/>
      <c r="G162" s="112"/>
      <c r="H162" s="112"/>
      <c r="I162" s="119"/>
      <c r="J162" s="108"/>
      <c r="K162" s="280"/>
    </row>
    <row r="163" spans="1:11" ht="20.100000000000001" hidden="1" customHeight="1" x14ac:dyDescent="0.3">
      <c r="A163" s="499"/>
      <c r="B163" s="89" t="s">
        <v>190</v>
      </c>
      <c r="C163" s="431"/>
      <c r="D163" s="423"/>
      <c r="E163" s="431"/>
      <c r="F163" s="113">
        <v>0.6</v>
      </c>
      <c r="G163" s="114">
        <f>F163*E162</f>
        <v>7.6799999999999993E-2</v>
      </c>
      <c r="H163" s="114">
        <f>G163*20/100</f>
        <v>1.5359999999999999E-2</v>
      </c>
      <c r="I163" s="121">
        <f>H163+G163</f>
        <v>9.2159999999999992E-2</v>
      </c>
      <c r="J163" s="92">
        <v>43745</v>
      </c>
      <c r="K163" s="281">
        <v>43</v>
      </c>
    </row>
    <row r="164" spans="1:11" ht="14.25" customHeight="1" x14ac:dyDescent="0.3">
      <c r="A164" s="499"/>
      <c r="B164" s="89" t="s">
        <v>192</v>
      </c>
      <c r="C164" s="431"/>
      <c r="D164" s="423"/>
      <c r="E164" s="431"/>
      <c r="F164" s="113">
        <v>1.2</v>
      </c>
      <c r="G164" s="114">
        <f>F164*E162</f>
        <v>0.15359999999999999</v>
      </c>
      <c r="H164" s="114"/>
      <c r="I164" s="121">
        <f>H164+G164</f>
        <v>0.15359999999999999</v>
      </c>
      <c r="J164" s="92">
        <f>J161</f>
        <v>45352</v>
      </c>
      <c r="K164" s="281">
        <v>44</v>
      </c>
    </row>
    <row r="165" spans="1:11" ht="13.5" customHeight="1" x14ac:dyDescent="0.3">
      <c r="A165" s="499"/>
      <c r="B165" s="89" t="s">
        <v>193</v>
      </c>
      <c r="C165" s="431"/>
      <c r="D165" s="423"/>
      <c r="E165" s="431"/>
      <c r="F165" s="113">
        <v>4.2</v>
      </c>
      <c r="G165" s="114">
        <f>F165*E162</f>
        <v>0.53760000000000008</v>
      </c>
      <c r="H165" s="114"/>
      <c r="I165" s="121">
        <f>H165+G165</f>
        <v>0.53760000000000008</v>
      </c>
      <c r="J165" s="92">
        <f>J164</f>
        <v>45352</v>
      </c>
      <c r="K165" s="281">
        <v>45</v>
      </c>
    </row>
    <row r="166" spans="1:11" ht="15" customHeight="1" thickBot="1" x14ac:dyDescent="0.35">
      <c r="A166" s="500"/>
      <c r="B166" s="93" t="s">
        <v>194</v>
      </c>
      <c r="C166" s="432"/>
      <c r="D166" s="424"/>
      <c r="E166" s="432"/>
      <c r="F166" s="109">
        <v>2.4</v>
      </c>
      <c r="G166" s="110">
        <f>F166*E162</f>
        <v>0.30719999999999997</v>
      </c>
      <c r="H166" s="110"/>
      <c r="I166" s="123">
        <f>H166+G166</f>
        <v>0.30719999999999997</v>
      </c>
      <c r="J166" s="101">
        <f>J165</f>
        <v>45352</v>
      </c>
      <c r="K166" s="282">
        <v>46</v>
      </c>
    </row>
    <row r="167" spans="1:11" ht="21" customHeight="1" thickBot="1" x14ac:dyDescent="0.35">
      <c r="A167" s="68">
        <v>57</v>
      </c>
      <c r="B167" s="69" t="s">
        <v>187</v>
      </c>
      <c r="C167" s="70" t="s">
        <v>188</v>
      </c>
      <c r="D167" s="71" t="str">
        <f>D162</f>
        <v>плановая калькуляция от 28.02.2024</v>
      </c>
      <c r="E167" s="70">
        <f>E162</f>
        <v>0.128</v>
      </c>
      <c r="F167" s="70">
        <v>45</v>
      </c>
      <c r="G167" s="116">
        <f>F167*E167</f>
        <v>5.76</v>
      </c>
      <c r="H167" s="116"/>
      <c r="I167" s="117">
        <f>H167+G167</f>
        <v>5.76</v>
      </c>
      <c r="J167" s="80">
        <f>J166</f>
        <v>45352</v>
      </c>
      <c r="K167" s="279">
        <v>131</v>
      </c>
    </row>
    <row r="168" spans="1:11" ht="27" customHeight="1" x14ac:dyDescent="0.3">
      <c r="A168" s="501">
        <v>58</v>
      </c>
      <c r="B168" s="81" t="s">
        <v>196</v>
      </c>
      <c r="C168" s="420" t="s">
        <v>197</v>
      </c>
      <c r="D168" s="420" t="str">
        <f>D167</f>
        <v>плановая калькуляция от 28.02.2024</v>
      </c>
      <c r="E168" s="420">
        <f>E167</f>
        <v>0.128</v>
      </c>
      <c r="F168" s="82"/>
      <c r="G168" s="82"/>
      <c r="H168" s="82"/>
      <c r="I168" s="160"/>
      <c r="J168" s="108"/>
      <c r="K168" s="294"/>
    </row>
    <row r="169" spans="1:11" ht="17.25" customHeight="1" x14ac:dyDescent="0.3">
      <c r="A169" s="502"/>
      <c r="B169" s="89" t="s">
        <v>198</v>
      </c>
      <c r="C169" s="423"/>
      <c r="D169" s="423"/>
      <c r="E169" s="423"/>
      <c r="F169" s="66">
        <v>40</v>
      </c>
      <c r="G169" s="90">
        <f>F169*E168</f>
        <v>5.12</v>
      </c>
      <c r="H169" s="90"/>
      <c r="I169" s="91">
        <f>H169+G169</f>
        <v>5.12</v>
      </c>
      <c r="J169" s="92">
        <f>J167</f>
        <v>45352</v>
      </c>
      <c r="K169" s="283">
        <v>19</v>
      </c>
    </row>
    <row r="170" spans="1:11" ht="17.25" customHeight="1" x14ac:dyDescent="0.3">
      <c r="A170" s="502"/>
      <c r="B170" s="89" t="s">
        <v>201</v>
      </c>
      <c r="C170" s="423"/>
      <c r="D170" s="423"/>
      <c r="E170" s="423"/>
      <c r="F170" s="66">
        <v>2</v>
      </c>
      <c r="G170" s="90">
        <f>F170*E168</f>
        <v>0.25600000000000001</v>
      </c>
      <c r="H170" s="90"/>
      <c r="I170" s="91">
        <f t="shared" ref="I170:I232" si="10">H170+G170</f>
        <v>0.25600000000000001</v>
      </c>
      <c r="J170" s="92">
        <f>J169</f>
        <v>45352</v>
      </c>
      <c r="K170" s="283">
        <v>20</v>
      </c>
    </row>
    <row r="171" spans="1:11" ht="12.75" customHeight="1" x14ac:dyDescent="0.3">
      <c r="A171" s="502"/>
      <c r="B171" s="89" t="s">
        <v>199</v>
      </c>
      <c r="C171" s="423"/>
      <c r="D171" s="423"/>
      <c r="E171" s="423"/>
      <c r="F171" s="66">
        <v>33.5</v>
      </c>
      <c r="G171" s="90">
        <f>F171*E168</f>
        <v>4.2880000000000003</v>
      </c>
      <c r="H171" s="90"/>
      <c r="I171" s="91">
        <f t="shared" si="10"/>
        <v>4.2880000000000003</v>
      </c>
      <c r="J171" s="92">
        <f>J170</f>
        <v>45352</v>
      </c>
      <c r="K171" s="283">
        <v>21</v>
      </c>
    </row>
    <row r="172" spans="1:11" ht="18" customHeight="1" thickBot="1" x14ac:dyDescent="0.35">
      <c r="A172" s="503"/>
      <c r="B172" s="93" t="s">
        <v>200</v>
      </c>
      <c r="C172" s="424"/>
      <c r="D172" s="424"/>
      <c r="E172" s="424"/>
      <c r="F172" s="95">
        <v>0.7</v>
      </c>
      <c r="G172" s="96">
        <f>F172*E168</f>
        <v>8.9599999999999999E-2</v>
      </c>
      <c r="H172" s="96"/>
      <c r="I172" s="97">
        <f t="shared" si="10"/>
        <v>8.9599999999999999E-2</v>
      </c>
      <c r="J172" s="101">
        <f>J171</f>
        <v>45352</v>
      </c>
      <c r="K172" s="295">
        <v>22</v>
      </c>
    </row>
    <row r="173" spans="1:11" ht="18.75" customHeight="1" x14ac:dyDescent="0.3">
      <c r="A173" s="501">
        <v>59</v>
      </c>
      <c r="B173" s="81" t="s">
        <v>311</v>
      </c>
      <c r="C173" s="420" t="s">
        <v>92</v>
      </c>
      <c r="D173" s="420" t="str">
        <f>D168</f>
        <v>плановая калькуляция от 28.02.2024</v>
      </c>
      <c r="E173" s="420">
        <f>E168</f>
        <v>0.128</v>
      </c>
      <c r="F173" s="82"/>
      <c r="G173" s="85"/>
      <c r="H173" s="82"/>
      <c r="I173" s="99"/>
      <c r="J173" s="108"/>
      <c r="K173" s="294"/>
    </row>
    <row r="174" spans="1:11" ht="13.5" customHeight="1" x14ac:dyDescent="0.3">
      <c r="A174" s="502"/>
      <c r="B174" s="89" t="s">
        <v>198</v>
      </c>
      <c r="C174" s="423"/>
      <c r="D174" s="423"/>
      <c r="E174" s="423"/>
      <c r="F174" s="66">
        <v>46.8</v>
      </c>
      <c r="G174" s="90">
        <f>F174*E173</f>
        <v>5.9904000000000002</v>
      </c>
      <c r="H174" s="90"/>
      <c r="I174" s="91">
        <f>H174+G174</f>
        <v>5.9904000000000002</v>
      </c>
      <c r="J174" s="92">
        <f>J172</f>
        <v>45352</v>
      </c>
      <c r="K174" s="283">
        <v>23</v>
      </c>
    </row>
    <row r="175" spans="1:11" ht="11.25" customHeight="1" x14ac:dyDescent="0.3">
      <c r="A175" s="502"/>
      <c r="B175" s="89" t="s">
        <v>312</v>
      </c>
      <c r="C175" s="423"/>
      <c r="D175" s="423"/>
      <c r="E175" s="423"/>
      <c r="F175" s="66">
        <v>2</v>
      </c>
      <c r="G175" s="90">
        <f>F175*E173</f>
        <v>0.25600000000000001</v>
      </c>
      <c r="H175" s="90"/>
      <c r="I175" s="91">
        <f t="shared" si="10"/>
        <v>0.25600000000000001</v>
      </c>
      <c r="J175" s="92">
        <f>J172</f>
        <v>45352</v>
      </c>
      <c r="K175" s="283">
        <v>24</v>
      </c>
    </row>
    <row r="176" spans="1:11" ht="12.75" customHeight="1" x14ac:dyDescent="0.3">
      <c r="A176" s="502"/>
      <c r="B176" s="89" t="s">
        <v>199</v>
      </c>
      <c r="C176" s="423"/>
      <c r="D176" s="423"/>
      <c r="E176" s="423"/>
      <c r="F176" s="66">
        <v>40.299999999999997</v>
      </c>
      <c r="G176" s="90">
        <f>F176*E173</f>
        <v>5.1583999999999994</v>
      </c>
      <c r="H176" s="90"/>
      <c r="I176" s="91">
        <f>H176+G176</f>
        <v>5.1583999999999994</v>
      </c>
      <c r="J176" s="92">
        <f>J172</f>
        <v>45352</v>
      </c>
      <c r="K176" s="283">
        <v>25</v>
      </c>
    </row>
    <row r="177" spans="1:11" ht="25.5" customHeight="1" thickBot="1" x14ac:dyDescent="0.35">
      <c r="A177" s="503"/>
      <c r="B177" s="93" t="s">
        <v>202</v>
      </c>
      <c r="C177" s="424"/>
      <c r="D177" s="424"/>
      <c r="E177" s="424"/>
      <c r="F177" s="95">
        <v>0.7</v>
      </c>
      <c r="G177" s="96">
        <f>F177*E173</f>
        <v>8.9599999999999999E-2</v>
      </c>
      <c r="H177" s="96"/>
      <c r="I177" s="97">
        <f t="shared" si="10"/>
        <v>8.9599999999999999E-2</v>
      </c>
      <c r="J177" s="101">
        <f t="shared" ref="J177:J182" si="11">J176</f>
        <v>45352</v>
      </c>
      <c r="K177" s="295">
        <v>26</v>
      </c>
    </row>
    <row r="178" spans="1:11" ht="16.5" customHeight="1" x14ac:dyDescent="0.3">
      <c r="A178" s="161">
        <v>60</v>
      </c>
      <c r="B178" s="81" t="s">
        <v>203</v>
      </c>
      <c r="C178" s="82" t="s">
        <v>204</v>
      </c>
      <c r="D178" s="420" t="str">
        <f>D173</f>
        <v>плановая калькуляция от 28.02.2024</v>
      </c>
      <c r="E178" s="111">
        <f>E173</f>
        <v>0.128</v>
      </c>
      <c r="F178" s="82">
        <v>30</v>
      </c>
      <c r="G178" s="85">
        <f>F178*E178</f>
        <v>3.84</v>
      </c>
      <c r="H178" s="85"/>
      <c r="I178" s="99">
        <f t="shared" si="10"/>
        <v>3.84</v>
      </c>
      <c r="J178" s="108">
        <f t="shared" si="11"/>
        <v>45352</v>
      </c>
      <c r="K178" s="294">
        <v>27</v>
      </c>
    </row>
    <row r="179" spans="1:11" ht="19.5" customHeight="1" x14ac:dyDescent="0.3">
      <c r="A179" s="162">
        <v>61</v>
      </c>
      <c r="B179" s="89" t="s">
        <v>205</v>
      </c>
      <c r="C179" s="66" t="s">
        <v>204</v>
      </c>
      <c r="D179" s="423"/>
      <c r="E179" s="113">
        <f>E178</f>
        <v>0.128</v>
      </c>
      <c r="F179" s="66">
        <v>25</v>
      </c>
      <c r="G179" s="90">
        <f>F179*E179</f>
        <v>3.2</v>
      </c>
      <c r="H179" s="90"/>
      <c r="I179" s="91">
        <f>H179+G179</f>
        <v>3.2</v>
      </c>
      <c r="J179" s="92">
        <f t="shared" si="11"/>
        <v>45352</v>
      </c>
      <c r="K179" s="283">
        <v>28</v>
      </c>
    </row>
    <row r="180" spans="1:11" ht="15.75" customHeight="1" x14ac:dyDescent="0.3">
      <c r="A180" s="162">
        <v>62</v>
      </c>
      <c r="B180" s="89" t="s">
        <v>206</v>
      </c>
      <c r="C180" s="66" t="s">
        <v>207</v>
      </c>
      <c r="D180" s="423"/>
      <c r="E180" s="113">
        <f>E179</f>
        <v>0.128</v>
      </c>
      <c r="F180" s="66">
        <v>12</v>
      </c>
      <c r="G180" s="90">
        <f>F180*E180</f>
        <v>1.536</v>
      </c>
      <c r="H180" s="90"/>
      <c r="I180" s="91">
        <f t="shared" si="10"/>
        <v>1.536</v>
      </c>
      <c r="J180" s="92">
        <f t="shared" si="11"/>
        <v>45352</v>
      </c>
      <c r="K180" s="283">
        <v>35</v>
      </c>
    </row>
    <row r="181" spans="1:11" ht="17.25" customHeight="1" x14ac:dyDescent="0.3">
      <c r="A181" s="162">
        <v>63</v>
      </c>
      <c r="B181" s="89" t="s">
        <v>208</v>
      </c>
      <c r="C181" s="66" t="s">
        <v>209</v>
      </c>
      <c r="D181" s="423"/>
      <c r="E181" s="113">
        <f>E180</f>
        <v>0.128</v>
      </c>
      <c r="F181" s="66">
        <v>12</v>
      </c>
      <c r="G181" s="90">
        <f>F181*E181</f>
        <v>1.536</v>
      </c>
      <c r="H181" s="90"/>
      <c r="I181" s="91">
        <f t="shared" si="10"/>
        <v>1.536</v>
      </c>
      <c r="J181" s="92">
        <f t="shared" si="11"/>
        <v>45352</v>
      </c>
      <c r="K181" s="283">
        <v>36</v>
      </c>
    </row>
    <row r="182" spans="1:11" ht="16.5" customHeight="1" thickBot="1" x14ac:dyDescent="0.35">
      <c r="A182" s="163">
        <v>64</v>
      </c>
      <c r="B182" s="93" t="s">
        <v>210</v>
      </c>
      <c r="C182" s="95" t="s">
        <v>209</v>
      </c>
      <c r="D182" s="424"/>
      <c r="E182" s="109">
        <f>E181</f>
        <v>0.128</v>
      </c>
      <c r="F182" s="95">
        <v>8.4</v>
      </c>
      <c r="G182" s="96">
        <f>F182*E182</f>
        <v>1.0752000000000002</v>
      </c>
      <c r="H182" s="96"/>
      <c r="I182" s="97">
        <f>H182+G182</f>
        <v>1.0752000000000002</v>
      </c>
      <c r="J182" s="101">
        <f t="shared" si="11"/>
        <v>45352</v>
      </c>
      <c r="K182" s="295">
        <v>37</v>
      </c>
    </row>
    <row r="183" spans="1:11" x14ac:dyDescent="0.3">
      <c r="A183" s="501">
        <v>65</v>
      </c>
      <c r="B183" s="81" t="s">
        <v>211</v>
      </c>
      <c r="C183" s="420" t="s">
        <v>197</v>
      </c>
      <c r="D183" s="420" t="str">
        <f>D173</f>
        <v>плановая калькуляция от 28.02.2024</v>
      </c>
      <c r="E183" s="420">
        <f>E182</f>
        <v>0.128</v>
      </c>
      <c r="F183" s="82"/>
      <c r="G183" s="85"/>
      <c r="H183" s="82"/>
      <c r="I183" s="99"/>
      <c r="J183" s="108"/>
      <c r="K183" s="294"/>
    </row>
    <row r="184" spans="1:11" ht="15.75" customHeight="1" x14ac:dyDescent="0.3">
      <c r="A184" s="502"/>
      <c r="B184" s="89" t="s">
        <v>198</v>
      </c>
      <c r="C184" s="423"/>
      <c r="D184" s="423"/>
      <c r="E184" s="423"/>
      <c r="F184" s="66">
        <v>43.8</v>
      </c>
      <c r="G184" s="90">
        <f>F184*E183</f>
        <v>5.6063999999999998</v>
      </c>
      <c r="H184" s="90"/>
      <c r="I184" s="91">
        <f t="shared" si="10"/>
        <v>5.6063999999999998</v>
      </c>
      <c r="J184" s="92">
        <f>J182</f>
        <v>45352</v>
      </c>
      <c r="K184" s="283">
        <v>38</v>
      </c>
    </row>
    <row r="185" spans="1:11" x14ac:dyDescent="0.3">
      <c r="A185" s="502"/>
      <c r="B185" s="89" t="s">
        <v>201</v>
      </c>
      <c r="C185" s="423"/>
      <c r="D185" s="423"/>
      <c r="E185" s="423"/>
      <c r="F185" s="66">
        <v>2</v>
      </c>
      <c r="G185" s="90">
        <f>F185*E183</f>
        <v>0.25600000000000001</v>
      </c>
      <c r="H185" s="90"/>
      <c r="I185" s="91">
        <f t="shared" si="10"/>
        <v>0.25600000000000001</v>
      </c>
      <c r="J185" s="92">
        <f t="shared" ref="J185:J191" si="12">J184</f>
        <v>45352</v>
      </c>
      <c r="K185" s="283">
        <v>39</v>
      </c>
    </row>
    <row r="186" spans="1:11" x14ac:dyDescent="0.3">
      <c r="A186" s="502"/>
      <c r="B186" s="89" t="s">
        <v>199</v>
      </c>
      <c r="C186" s="423"/>
      <c r="D186" s="423"/>
      <c r="E186" s="423"/>
      <c r="F186" s="66">
        <v>37.299999999999997</v>
      </c>
      <c r="G186" s="90">
        <f>F186*E183</f>
        <v>4.7744</v>
      </c>
      <c r="H186" s="90"/>
      <c r="I186" s="91">
        <f>H186+G186</f>
        <v>4.7744</v>
      </c>
      <c r="J186" s="92">
        <f t="shared" si="12"/>
        <v>45352</v>
      </c>
      <c r="K186" s="283">
        <v>40</v>
      </c>
    </row>
    <row r="187" spans="1:11" ht="15" thickBot="1" x14ac:dyDescent="0.35">
      <c r="A187" s="503"/>
      <c r="B187" s="93" t="s">
        <v>202</v>
      </c>
      <c r="C187" s="424"/>
      <c r="D187" s="424"/>
      <c r="E187" s="424"/>
      <c r="F187" s="95">
        <v>0.7</v>
      </c>
      <c r="G187" s="96">
        <f>F187*E183</f>
        <v>8.9599999999999999E-2</v>
      </c>
      <c r="H187" s="96"/>
      <c r="I187" s="97">
        <f t="shared" si="10"/>
        <v>8.9599999999999999E-2</v>
      </c>
      <c r="J187" s="101">
        <f t="shared" si="12"/>
        <v>45352</v>
      </c>
      <c r="K187" s="295">
        <v>41</v>
      </c>
    </row>
    <row r="188" spans="1:11" ht="19.5" customHeight="1" thickBot="1" x14ac:dyDescent="0.35">
      <c r="A188" s="164">
        <v>66</v>
      </c>
      <c r="B188" s="165" t="s">
        <v>212</v>
      </c>
      <c r="C188" s="166" t="s">
        <v>156</v>
      </c>
      <c r="D188" s="83" t="str">
        <f>D183</f>
        <v>плановая калькуляция от 28.02.2024</v>
      </c>
      <c r="E188" s="167">
        <f>E183</f>
        <v>0.128</v>
      </c>
      <c r="F188" s="166">
        <v>12</v>
      </c>
      <c r="G188" s="168">
        <f>F188*E188</f>
        <v>1.536</v>
      </c>
      <c r="H188" s="168"/>
      <c r="I188" s="169">
        <f t="shared" si="10"/>
        <v>1.536</v>
      </c>
      <c r="J188" s="103">
        <f t="shared" si="12"/>
        <v>45352</v>
      </c>
      <c r="K188" s="269">
        <v>42</v>
      </c>
    </row>
    <row r="189" spans="1:11" ht="15.75" customHeight="1" x14ac:dyDescent="0.3">
      <c r="A189" s="501">
        <v>67</v>
      </c>
      <c r="B189" s="81" t="s">
        <v>213</v>
      </c>
      <c r="C189" s="420" t="s">
        <v>207</v>
      </c>
      <c r="D189" s="367" t="str">
        <f>D188</f>
        <v>плановая калькуляция от 28.02.2024</v>
      </c>
      <c r="E189" s="420">
        <f>E188</f>
        <v>0.128</v>
      </c>
      <c r="F189" s="82"/>
      <c r="G189" s="85"/>
      <c r="H189" s="85"/>
      <c r="I189" s="99"/>
      <c r="J189" s="108">
        <f t="shared" si="12"/>
        <v>45352</v>
      </c>
      <c r="K189" s="294"/>
    </row>
    <row r="190" spans="1:11" ht="15" customHeight="1" x14ac:dyDescent="0.3">
      <c r="A190" s="502"/>
      <c r="B190" s="89" t="s">
        <v>198</v>
      </c>
      <c r="C190" s="423"/>
      <c r="D190" s="368"/>
      <c r="E190" s="423"/>
      <c r="F190" s="66">
        <v>10.199999999999999</v>
      </c>
      <c r="G190" s="90">
        <f>F190*E189</f>
        <v>1.3055999999999999</v>
      </c>
      <c r="H190" s="90"/>
      <c r="I190" s="91">
        <f t="shared" si="10"/>
        <v>1.3055999999999999</v>
      </c>
      <c r="J190" s="92">
        <f t="shared" si="12"/>
        <v>45352</v>
      </c>
      <c r="K190" s="283">
        <v>47</v>
      </c>
    </row>
    <row r="191" spans="1:11" ht="15" thickBot="1" x14ac:dyDescent="0.35">
      <c r="A191" s="503"/>
      <c r="B191" s="93" t="s">
        <v>201</v>
      </c>
      <c r="C191" s="424"/>
      <c r="D191" s="369"/>
      <c r="E191" s="424"/>
      <c r="F191" s="95">
        <v>2</v>
      </c>
      <c r="G191" s="96">
        <f>F191*E189</f>
        <v>0.25600000000000001</v>
      </c>
      <c r="H191" s="96"/>
      <c r="I191" s="97">
        <f t="shared" si="10"/>
        <v>0.25600000000000001</v>
      </c>
      <c r="J191" s="101">
        <f t="shared" si="12"/>
        <v>45352</v>
      </c>
      <c r="K191" s="295">
        <v>48</v>
      </c>
    </row>
    <row r="192" spans="1:11" x14ac:dyDescent="0.3">
      <c r="A192" s="501">
        <v>68</v>
      </c>
      <c r="B192" s="81" t="s">
        <v>214</v>
      </c>
      <c r="C192" s="430" t="s">
        <v>191</v>
      </c>
      <c r="D192" s="420" t="str">
        <f>D189</f>
        <v>плановая калькуляция от 28.02.2024</v>
      </c>
      <c r="E192" s="420">
        <f>E189</f>
        <v>0.128</v>
      </c>
      <c r="F192" s="82"/>
      <c r="G192" s="85"/>
      <c r="H192" s="85"/>
      <c r="I192" s="99"/>
      <c r="J192" s="108"/>
      <c r="K192" s="294"/>
    </row>
    <row r="193" spans="1:11" ht="18" customHeight="1" x14ac:dyDescent="0.3">
      <c r="A193" s="502"/>
      <c r="B193" s="89" t="s">
        <v>215</v>
      </c>
      <c r="C193" s="431"/>
      <c r="D193" s="482"/>
      <c r="E193" s="423"/>
      <c r="F193" s="66">
        <v>0.4</v>
      </c>
      <c r="G193" s="90">
        <f>F193*E192</f>
        <v>5.1200000000000002E-2</v>
      </c>
      <c r="H193" s="90"/>
      <c r="I193" s="91">
        <f>H193+G193</f>
        <v>5.1200000000000002E-2</v>
      </c>
      <c r="J193" s="92">
        <f>J191</f>
        <v>45352</v>
      </c>
      <c r="K193" s="283">
        <v>50</v>
      </c>
    </row>
    <row r="194" spans="1:11" x14ac:dyDescent="0.3">
      <c r="A194" s="502"/>
      <c r="B194" s="89" t="s">
        <v>216</v>
      </c>
      <c r="C194" s="431"/>
      <c r="D194" s="482"/>
      <c r="E194" s="423"/>
      <c r="F194" s="66">
        <v>0.8</v>
      </c>
      <c r="G194" s="90">
        <f>F194*E192</f>
        <v>0.1024</v>
      </c>
      <c r="H194" s="90"/>
      <c r="I194" s="91">
        <f t="shared" si="10"/>
        <v>0.1024</v>
      </c>
      <c r="J194" s="92">
        <f t="shared" ref="J194:J216" si="13">J193</f>
        <v>45352</v>
      </c>
      <c r="K194" s="283">
        <v>51</v>
      </c>
    </row>
    <row r="195" spans="1:11" x14ac:dyDescent="0.3">
      <c r="A195" s="502"/>
      <c r="B195" s="89" t="s">
        <v>217</v>
      </c>
      <c r="C195" s="431"/>
      <c r="D195" s="482"/>
      <c r="E195" s="423"/>
      <c r="F195" s="66">
        <v>1.8</v>
      </c>
      <c r="G195" s="90">
        <f>F195*E192</f>
        <v>0.23040000000000002</v>
      </c>
      <c r="H195" s="90"/>
      <c r="I195" s="91">
        <f>H195+G195</f>
        <v>0.23040000000000002</v>
      </c>
      <c r="J195" s="92">
        <f t="shared" si="13"/>
        <v>45352</v>
      </c>
      <c r="K195" s="283">
        <v>52</v>
      </c>
    </row>
    <row r="196" spans="1:11" ht="18" customHeight="1" thickBot="1" x14ac:dyDescent="0.35">
      <c r="A196" s="503"/>
      <c r="B196" s="93" t="s">
        <v>218</v>
      </c>
      <c r="C196" s="95" t="s">
        <v>161</v>
      </c>
      <c r="D196" s="483"/>
      <c r="E196" s="424"/>
      <c r="F196" s="95">
        <v>0.6</v>
      </c>
      <c r="G196" s="96">
        <f>F196*E192</f>
        <v>7.6799999999999993E-2</v>
      </c>
      <c r="H196" s="96"/>
      <c r="I196" s="97">
        <f t="shared" si="10"/>
        <v>7.6799999999999993E-2</v>
      </c>
      <c r="J196" s="101">
        <f t="shared" si="13"/>
        <v>45352</v>
      </c>
      <c r="K196" s="295">
        <v>53</v>
      </c>
    </row>
    <row r="197" spans="1:11" ht="19.5" customHeight="1" thickBot="1" x14ac:dyDescent="0.35">
      <c r="A197" s="170">
        <v>69</v>
      </c>
      <c r="B197" s="69" t="s">
        <v>219</v>
      </c>
      <c r="C197" s="71" t="s">
        <v>220</v>
      </c>
      <c r="D197" s="71" t="str">
        <f>D192</f>
        <v>плановая калькуляция от 28.02.2024</v>
      </c>
      <c r="E197" s="70">
        <f>E192</f>
        <v>0.128</v>
      </c>
      <c r="F197" s="71">
        <v>6</v>
      </c>
      <c r="G197" s="78">
        <f>F197*E197</f>
        <v>0.76800000000000002</v>
      </c>
      <c r="H197" s="78"/>
      <c r="I197" s="79">
        <f t="shared" si="10"/>
        <v>0.76800000000000002</v>
      </c>
      <c r="J197" s="80">
        <f t="shared" si="13"/>
        <v>45352</v>
      </c>
      <c r="K197" s="296">
        <v>67</v>
      </c>
    </row>
    <row r="198" spans="1:11" ht="22.5" customHeight="1" x14ac:dyDescent="0.3">
      <c r="A198" s="501">
        <v>70</v>
      </c>
      <c r="B198" s="81" t="s">
        <v>221</v>
      </c>
      <c r="C198" s="420" t="s">
        <v>156</v>
      </c>
      <c r="D198" s="420" t="str">
        <f>D197</f>
        <v>плановая калькуляция от 28.02.2024</v>
      </c>
      <c r="E198" s="420">
        <f>E197</f>
        <v>0.128</v>
      </c>
      <c r="F198" s="82"/>
      <c r="G198" s="85"/>
      <c r="H198" s="82"/>
      <c r="I198" s="99"/>
      <c r="J198" s="108">
        <f t="shared" si="13"/>
        <v>45352</v>
      </c>
      <c r="K198" s="294"/>
    </row>
    <row r="199" spans="1:11" ht="15" customHeight="1" x14ac:dyDescent="0.3">
      <c r="A199" s="502"/>
      <c r="B199" s="89" t="s">
        <v>222</v>
      </c>
      <c r="C199" s="423"/>
      <c r="D199" s="482"/>
      <c r="E199" s="423"/>
      <c r="F199" s="66">
        <v>6.6</v>
      </c>
      <c r="G199" s="90">
        <f>F199*E198</f>
        <v>0.8448</v>
      </c>
      <c r="H199" s="90"/>
      <c r="I199" s="91">
        <f>H199+G199</f>
        <v>0.8448</v>
      </c>
      <c r="J199" s="92">
        <f t="shared" si="13"/>
        <v>45352</v>
      </c>
      <c r="K199" s="283">
        <v>68</v>
      </c>
    </row>
    <row r="200" spans="1:11" x14ac:dyDescent="0.3">
      <c r="A200" s="502"/>
      <c r="B200" s="89" t="s">
        <v>223</v>
      </c>
      <c r="C200" s="423"/>
      <c r="D200" s="482"/>
      <c r="E200" s="423"/>
      <c r="F200" s="66">
        <v>8.4</v>
      </c>
      <c r="G200" s="90">
        <f>F200*E198</f>
        <v>1.0752000000000002</v>
      </c>
      <c r="H200" s="90"/>
      <c r="I200" s="91">
        <f>H200+G200</f>
        <v>1.0752000000000002</v>
      </c>
      <c r="J200" s="92">
        <f t="shared" si="13"/>
        <v>45352</v>
      </c>
      <c r="K200" s="283">
        <v>69</v>
      </c>
    </row>
    <row r="201" spans="1:11" x14ac:dyDescent="0.3">
      <c r="A201" s="502"/>
      <c r="B201" s="89" t="s">
        <v>224</v>
      </c>
      <c r="C201" s="423"/>
      <c r="D201" s="482"/>
      <c r="E201" s="423"/>
      <c r="F201" s="66">
        <v>9</v>
      </c>
      <c r="G201" s="90">
        <f>F201*E198</f>
        <v>1.1520000000000001</v>
      </c>
      <c r="H201" s="90"/>
      <c r="I201" s="91">
        <f>H201+G201</f>
        <v>1.1520000000000001</v>
      </c>
      <c r="J201" s="92">
        <f t="shared" si="13"/>
        <v>45352</v>
      </c>
      <c r="K201" s="283">
        <v>70</v>
      </c>
    </row>
    <row r="202" spans="1:11" ht="15" thickBot="1" x14ac:dyDescent="0.35">
      <c r="A202" s="503"/>
      <c r="B202" s="93" t="s">
        <v>225</v>
      </c>
      <c r="C202" s="424"/>
      <c r="D202" s="483"/>
      <c r="E202" s="424"/>
      <c r="F202" s="95">
        <v>12</v>
      </c>
      <c r="G202" s="96">
        <f>F202*E198</f>
        <v>1.536</v>
      </c>
      <c r="H202" s="96"/>
      <c r="I202" s="97">
        <f t="shared" si="10"/>
        <v>1.536</v>
      </c>
      <c r="J202" s="101">
        <f t="shared" si="13"/>
        <v>45352</v>
      </c>
      <c r="K202" s="295">
        <v>71</v>
      </c>
    </row>
    <row r="203" spans="1:11" ht="15" customHeight="1" x14ac:dyDescent="0.3">
      <c r="A203" s="501">
        <v>71</v>
      </c>
      <c r="B203" s="81" t="s">
        <v>226</v>
      </c>
      <c r="C203" s="420" t="s">
        <v>197</v>
      </c>
      <c r="D203" s="420" t="str">
        <f>D198</f>
        <v>плановая калькуляция от 28.02.2024</v>
      </c>
      <c r="E203" s="420">
        <f>E198</f>
        <v>0.128</v>
      </c>
      <c r="F203" s="82"/>
      <c r="G203" s="85"/>
      <c r="H203" s="85"/>
      <c r="I203" s="99"/>
      <c r="J203" s="108">
        <f t="shared" si="13"/>
        <v>45352</v>
      </c>
      <c r="K203" s="294"/>
    </row>
    <row r="204" spans="1:11" x14ac:dyDescent="0.3">
      <c r="A204" s="502"/>
      <c r="B204" s="89" t="s">
        <v>227</v>
      </c>
      <c r="C204" s="423"/>
      <c r="D204" s="423"/>
      <c r="E204" s="423"/>
      <c r="F204" s="66">
        <v>2</v>
      </c>
      <c r="G204" s="90">
        <f>F204*E203</f>
        <v>0.25600000000000001</v>
      </c>
      <c r="H204" s="90">
        <f>G204*20/100</f>
        <v>5.1200000000000002E-2</v>
      </c>
      <c r="I204" s="91">
        <f t="shared" si="10"/>
        <v>0.30720000000000003</v>
      </c>
      <c r="J204" s="92">
        <f t="shared" si="13"/>
        <v>45352</v>
      </c>
      <c r="K204" s="283">
        <v>82</v>
      </c>
    </row>
    <row r="205" spans="1:11" ht="18.75" customHeight="1" thickBot="1" x14ac:dyDescent="0.35">
      <c r="A205" s="503"/>
      <c r="B205" s="93" t="s">
        <v>228</v>
      </c>
      <c r="C205" s="424"/>
      <c r="D205" s="424"/>
      <c r="E205" s="424"/>
      <c r="F205" s="95">
        <v>0.7</v>
      </c>
      <c r="G205" s="96">
        <f>F205*E203</f>
        <v>8.9599999999999999E-2</v>
      </c>
      <c r="H205" s="96">
        <f>G205*20/100</f>
        <v>1.7920000000000002E-2</v>
      </c>
      <c r="I205" s="97">
        <f t="shared" si="10"/>
        <v>0.10752</v>
      </c>
      <c r="J205" s="101">
        <f t="shared" si="13"/>
        <v>45352</v>
      </c>
      <c r="K205" s="295">
        <v>83</v>
      </c>
    </row>
    <row r="206" spans="1:11" ht="18" customHeight="1" thickBot="1" x14ac:dyDescent="0.35">
      <c r="A206" s="170">
        <v>72</v>
      </c>
      <c r="B206" s="69" t="s">
        <v>229</v>
      </c>
      <c r="C206" s="71" t="s">
        <v>92</v>
      </c>
      <c r="D206" s="71" t="str">
        <f>D203</f>
        <v>плановая калькуляция от 28.02.2024</v>
      </c>
      <c r="E206" s="70">
        <f>E203</f>
        <v>0.128</v>
      </c>
      <c r="F206" s="71">
        <v>105</v>
      </c>
      <c r="G206" s="78">
        <f>F206*E206</f>
        <v>13.44</v>
      </c>
      <c r="H206" s="78">
        <f>G206*20/100</f>
        <v>2.6880000000000002</v>
      </c>
      <c r="I206" s="79">
        <f>H206+G206</f>
        <v>16.128</v>
      </c>
      <c r="J206" s="80">
        <f t="shared" si="13"/>
        <v>45352</v>
      </c>
      <c r="K206" s="296">
        <v>89</v>
      </c>
    </row>
    <row r="207" spans="1:11" ht="20.25" customHeight="1" thickBot="1" x14ac:dyDescent="0.35">
      <c r="A207" s="170">
        <v>73</v>
      </c>
      <c r="B207" s="69" t="s">
        <v>230</v>
      </c>
      <c r="C207" s="71" t="s">
        <v>92</v>
      </c>
      <c r="D207" s="71" t="str">
        <f>D206</f>
        <v>плановая калькуляция от 28.02.2024</v>
      </c>
      <c r="E207" s="70">
        <f>E206</f>
        <v>0.128</v>
      </c>
      <c r="F207" s="71">
        <v>9.5</v>
      </c>
      <c r="G207" s="78">
        <f>F207*E207</f>
        <v>1.216</v>
      </c>
      <c r="H207" s="78"/>
      <c r="I207" s="79">
        <f t="shared" si="10"/>
        <v>1.216</v>
      </c>
      <c r="J207" s="80">
        <f t="shared" si="13"/>
        <v>45352</v>
      </c>
      <c r="K207" s="296">
        <v>90</v>
      </c>
    </row>
    <row r="208" spans="1:11" ht="15.75" customHeight="1" x14ac:dyDescent="0.3">
      <c r="A208" s="501">
        <v>74</v>
      </c>
      <c r="B208" s="81" t="s">
        <v>231</v>
      </c>
      <c r="C208" s="420" t="s">
        <v>92</v>
      </c>
      <c r="D208" s="420" t="str">
        <f>D207</f>
        <v>плановая калькуляция от 28.02.2024</v>
      </c>
      <c r="E208" s="420">
        <f>E207</f>
        <v>0.128</v>
      </c>
      <c r="F208" s="82"/>
      <c r="G208" s="85"/>
      <c r="H208" s="85"/>
      <c r="I208" s="99"/>
      <c r="J208" s="108">
        <f t="shared" si="13"/>
        <v>45352</v>
      </c>
      <c r="K208" s="294"/>
    </row>
    <row r="209" spans="1:11" ht="19.5" customHeight="1" x14ac:dyDescent="0.3">
      <c r="A209" s="502"/>
      <c r="B209" s="89" t="s">
        <v>232</v>
      </c>
      <c r="C209" s="423"/>
      <c r="D209" s="482"/>
      <c r="E209" s="423"/>
      <c r="F209" s="66">
        <v>10</v>
      </c>
      <c r="G209" s="90">
        <f>F209*E208</f>
        <v>1.28</v>
      </c>
      <c r="H209" s="90"/>
      <c r="I209" s="91">
        <f t="shared" si="10"/>
        <v>1.28</v>
      </c>
      <c r="J209" s="92">
        <f t="shared" si="13"/>
        <v>45352</v>
      </c>
      <c r="K209" s="283">
        <v>91</v>
      </c>
    </row>
    <row r="210" spans="1:11" ht="23.25" customHeight="1" thickBot="1" x14ac:dyDescent="0.35">
      <c r="A210" s="503"/>
      <c r="B210" s="93" t="s">
        <v>233</v>
      </c>
      <c r="C210" s="424"/>
      <c r="D210" s="483"/>
      <c r="E210" s="424"/>
      <c r="F210" s="95">
        <v>20</v>
      </c>
      <c r="G210" s="96">
        <f>F210*E208</f>
        <v>2.56</v>
      </c>
      <c r="H210" s="96"/>
      <c r="I210" s="97">
        <f t="shared" si="10"/>
        <v>2.56</v>
      </c>
      <c r="J210" s="101">
        <f t="shared" si="13"/>
        <v>45352</v>
      </c>
      <c r="K210" s="295">
        <v>92</v>
      </c>
    </row>
    <row r="211" spans="1:11" ht="18" customHeight="1" thickBot="1" x14ac:dyDescent="0.35">
      <c r="A211" s="170">
        <v>75</v>
      </c>
      <c r="B211" s="69" t="s">
        <v>234</v>
      </c>
      <c r="C211" s="71" t="s">
        <v>235</v>
      </c>
      <c r="D211" s="71" t="str">
        <f>D208</f>
        <v>плановая калькуляция от 28.02.2024</v>
      </c>
      <c r="E211" s="70">
        <f>E208</f>
        <v>0.128</v>
      </c>
      <c r="F211" s="71">
        <v>12</v>
      </c>
      <c r="G211" s="78">
        <f>F211*E211</f>
        <v>1.536</v>
      </c>
      <c r="H211" s="78"/>
      <c r="I211" s="79">
        <f t="shared" si="10"/>
        <v>1.536</v>
      </c>
      <c r="J211" s="80">
        <f t="shared" si="13"/>
        <v>45352</v>
      </c>
      <c r="K211" s="296">
        <v>93</v>
      </c>
    </row>
    <row r="212" spans="1:11" ht="14.25" customHeight="1" thickBot="1" x14ac:dyDescent="0.35">
      <c r="A212" s="170">
        <v>76</v>
      </c>
      <c r="B212" s="69" t="s">
        <v>236</v>
      </c>
      <c r="C212" s="71" t="s">
        <v>237</v>
      </c>
      <c r="D212" s="71" t="str">
        <f>D211</f>
        <v>плановая калькуляция от 28.02.2024</v>
      </c>
      <c r="E212" s="70">
        <f>E211</f>
        <v>0.128</v>
      </c>
      <c r="F212" s="71">
        <v>92.5</v>
      </c>
      <c r="G212" s="78">
        <f>F212*E212</f>
        <v>11.84</v>
      </c>
      <c r="H212" s="78"/>
      <c r="I212" s="79">
        <f t="shared" si="10"/>
        <v>11.84</v>
      </c>
      <c r="J212" s="80">
        <f t="shared" si="13"/>
        <v>45352</v>
      </c>
      <c r="K212" s="296">
        <v>94</v>
      </c>
    </row>
    <row r="213" spans="1:11" ht="18" customHeight="1" x14ac:dyDescent="0.3">
      <c r="A213" s="501">
        <v>77</v>
      </c>
      <c r="B213" s="81" t="s">
        <v>238</v>
      </c>
      <c r="C213" s="420" t="s">
        <v>239</v>
      </c>
      <c r="D213" s="420" t="str">
        <f>D212</f>
        <v>плановая калькуляция от 28.02.2024</v>
      </c>
      <c r="E213" s="420">
        <f>E212</f>
        <v>0.128</v>
      </c>
      <c r="F213" s="82"/>
      <c r="G213" s="85"/>
      <c r="H213" s="82"/>
      <c r="I213" s="99"/>
      <c r="J213" s="108">
        <f t="shared" si="13"/>
        <v>45352</v>
      </c>
      <c r="K213" s="294"/>
    </row>
    <row r="214" spans="1:11" ht="16.5" customHeight="1" x14ac:dyDescent="0.3">
      <c r="A214" s="502"/>
      <c r="B214" s="89" t="s">
        <v>240</v>
      </c>
      <c r="C214" s="423"/>
      <c r="D214" s="482"/>
      <c r="E214" s="423"/>
      <c r="F214" s="66">
        <v>17</v>
      </c>
      <c r="G214" s="90">
        <f>F214*E213</f>
        <v>2.1760000000000002</v>
      </c>
      <c r="H214" s="90"/>
      <c r="I214" s="91">
        <f>H214+G214</f>
        <v>2.1760000000000002</v>
      </c>
      <c r="J214" s="92">
        <f t="shared" si="13"/>
        <v>45352</v>
      </c>
      <c r="K214" s="283">
        <v>95</v>
      </c>
    </row>
    <row r="215" spans="1:11" ht="29.25" customHeight="1" thickBot="1" x14ac:dyDescent="0.35">
      <c r="A215" s="503"/>
      <c r="B215" s="93" t="s">
        <v>241</v>
      </c>
      <c r="C215" s="424"/>
      <c r="D215" s="483"/>
      <c r="E215" s="424"/>
      <c r="F215" s="95">
        <v>26.4</v>
      </c>
      <c r="G215" s="96">
        <f>F215*E213</f>
        <v>3.3792</v>
      </c>
      <c r="H215" s="96"/>
      <c r="I215" s="97">
        <f t="shared" si="10"/>
        <v>3.3792</v>
      </c>
      <c r="J215" s="101">
        <f t="shared" si="13"/>
        <v>45352</v>
      </c>
      <c r="K215" s="295">
        <v>96</v>
      </c>
    </row>
    <row r="216" spans="1:11" ht="12" customHeight="1" thickBot="1" x14ac:dyDescent="0.35">
      <c r="A216" s="170">
        <v>78</v>
      </c>
      <c r="B216" s="69" t="s">
        <v>242</v>
      </c>
      <c r="C216" s="71" t="s">
        <v>92</v>
      </c>
      <c r="D216" s="71" t="str">
        <f>D213</f>
        <v>плановая калькуляция от 28.02.2024</v>
      </c>
      <c r="E216" s="70">
        <f>E213</f>
        <v>0.128</v>
      </c>
      <c r="F216" s="71">
        <v>4.2</v>
      </c>
      <c r="G216" s="78">
        <f>F216*E216</f>
        <v>0.53760000000000008</v>
      </c>
      <c r="H216" s="78"/>
      <c r="I216" s="79">
        <f t="shared" si="10"/>
        <v>0.53760000000000008</v>
      </c>
      <c r="J216" s="80">
        <f t="shared" si="13"/>
        <v>45352</v>
      </c>
      <c r="K216" s="296">
        <v>97</v>
      </c>
    </row>
    <row r="217" spans="1:11" x14ac:dyDescent="0.3">
      <c r="A217" s="501">
        <v>79</v>
      </c>
      <c r="B217" s="81" t="s">
        <v>243</v>
      </c>
      <c r="C217" s="420" t="s">
        <v>92</v>
      </c>
      <c r="D217" s="420" t="str">
        <f>D216</f>
        <v>плановая калькуляция от 28.02.2024</v>
      </c>
      <c r="E217" s="420">
        <f>E216</f>
        <v>0.128</v>
      </c>
      <c r="F217" s="82"/>
      <c r="G217" s="85"/>
      <c r="H217" s="85"/>
      <c r="I217" s="99"/>
      <c r="J217" s="108"/>
      <c r="K217" s="294"/>
    </row>
    <row r="218" spans="1:11" ht="24.75" customHeight="1" x14ac:dyDescent="0.3">
      <c r="A218" s="502"/>
      <c r="B218" s="89" t="s">
        <v>240</v>
      </c>
      <c r="C218" s="423"/>
      <c r="D218" s="482"/>
      <c r="E218" s="423"/>
      <c r="F218" s="66">
        <v>70.5</v>
      </c>
      <c r="G218" s="90">
        <f>F218*E217</f>
        <v>9.0240000000000009</v>
      </c>
      <c r="H218" s="90"/>
      <c r="I218" s="91">
        <f>H218+G218</f>
        <v>9.0240000000000009</v>
      </c>
      <c r="J218" s="92">
        <f>J216</f>
        <v>45352</v>
      </c>
      <c r="K218" s="283">
        <v>98</v>
      </c>
    </row>
    <row r="219" spans="1:11" ht="22.5" customHeight="1" thickBot="1" x14ac:dyDescent="0.35">
      <c r="A219" s="503"/>
      <c r="B219" s="93" t="s">
        <v>244</v>
      </c>
      <c r="C219" s="424"/>
      <c r="D219" s="483"/>
      <c r="E219" s="424"/>
      <c r="F219" s="95">
        <v>54</v>
      </c>
      <c r="G219" s="96">
        <f>F219*E217</f>
        <v>6.9119999999999999</v>
      </c>
      <c r="H219" s="96"/>
      <c r="I219" s="97">
        <f t="shared" si="10"/>
        <v>6.9119999999999999</v>
      </c>
      <c r="J219" s="101">
        <f>J218</f>
        <v>45352</v>
      </c>
      <c r="K219" s="295">
        <v>99</v>
      </c>
    </row>
    <row r="220" spans="1:11" ht="16.5" customHeight="1" x14ac:dyDescent="0.3">
      <c r="A220" s="501">
        <v>80</v>
      </c>
      <c r="B220" s="81" t="s">
        <v>245</v>
      </c>
      <c r="C220" s="420" t="s">
        <v>92</v>
      </c>
      <c r="D220" s="420" t="str">
        <f>D217</f>
        <v>плановая калькуляция от 28.02.2024</v>
      </c>
      <c r="E220" s="420">
        <f>E217</f>
        <v>0.128</v>
      </c>
      <c r="F220" s="82"/>
      <c r="G220" s="85"/>
      <c r="H220" s="82"/>
      <c r="I220" s="99"/>
      <c r="J220" s="108">
        <f>J219</f>
        <v>45352</v>
      </c>
      <c r="K220" s="294"/>
    </row>
    <row r="221" spans="1:11" ht="15" customHeight="1" x14ac:dyDescent="0.3">
      <c r="A221" s="502"/>
      <c r="B221" s="89" t="s">
        <v>246</v>
      </c>
      <c r="C221" s="423"/>
      <c r="D221" s="482"/>
      <c r="E221" s="423"/>
      <c r="F221" s="66">
        <v>7</v>
      </c>
      <c r="G221" s="90">
        <f>F221*E220</f>
        <v>0.89600000000000002</v>
      </c>
      <c r="H221" s="90"/>
      <c r="I221" s="91">
        <f t="shared" si="10"/>
        <v>0.89600000000000002</v>
      </c>
      <c r="J221" s="92">
        <f>J220</f>
        <v>45352</v>
      </c>
      <c r="K221" s="283">
        <v>100</v>
      </c>
    </row>
    <row r="222" spans="1:11" ht="17.25" customHeight="1" thickBot="1" x14ac:dyDescent="0.35">
      <c r="A222" s="503"/>
      <c r="B222" s="93" t="s">
        <v>247</v>
      </c>
      <c r="C222" s="424"/>
      <c r="D222" s="483"/>
      <c r="E222" s="424"/>
      <c r="F222" s="95">
        <v>18</v>
      </c>
      <c r="G222" s="96">
        <f>F222*E220</f>
        <v>2.3040000000000003</v>
      </c>
      <c r="H222" s="96"/>
      <c r="I222" s="97">
        <f t="shared" si="10"/>
        <v>2.3040000000000003</v>
      </c>
      <c r="J222" s="101">
        <f>J221</f>
        <v>45352</v>
      </c>
      <c r="K222" s="295">
        <v>101</v>
      </c>
    </row>
    <row r="223" spans="1:11" ht="18.75" customHeight="1" x14ac:dyDescent="0.3">
      <c r="A223" s="161">
        <v>81</v>
      </c>
      <c r="B223" s="81" t="s">
        <v>248</v>
      </c>
      <c r="C223" s="82" t="s">
        <v>92</v>
      </c>
      <c r="D223" s="420" t="str">
        <f>D220</f>
        <v>плановая калькуляция от 28.02.2024</v>
      </c>
      <c r="E223" s="111">
        <f>E220</f>
        <v>0.128</v>
      </c>
      <c r="F223" s="82">
        <v>15</v>
      </c>
      <c r="G223" s="85">
        <f>F223*E223</f>
        <v>1.92</v>
      </c>
      <c r="H223" s="85"/>
      <c r="I223" s="99">
        <f>H223+G223</f>
        <v>1.92</v>
      </c>
      <c r="J223" s="108">
        <f>J222</f>
        <v>45352</v>
      </c>
      <c r="K223" s="294">
        <v>102</v>
      </c>
    </row>
    <row r="224" spans="1:11" ht="29.25" customHeight="1" x14ac:dyDescent="0.3">
      <c r="A224" s="502">
        <v>82</v>
      </c>
      <c r="B224" s="89" t="s">
        <v>249</v>
      </c>
      <c r="C224" s="423" t="s">
        <v>92</v>
      </c>
      <c r="D224" s="423"/>
      <c r="E224" s="423">
        <f>E223</f>
        <v>0.128</v>
      </c>
      <c r="F224" s="66"/>
      <c r="G224" s="90"/>
      <c r="H224" s="90"/>
      <c r="I224" s="91"/>
      <c r="J224" s="92"/>
      <c r="K224" s="283"/>
    </row>
    <row r="225" spans="1:11" ht="14.25" customHeight="1" x14ac:dyDescent="0.3">
      <c r="A225" s="502"/>
      <c r="B225" s="89" t="s">
        <v>250</v>
      </c>
      <c r="C225" s="423"/>
      <c r="D225" s="423"/>
      <c r="E225" s="423"/>
      <c r="F225" s="66">
        <v>5.4</v>
      </c>
      <c r="G225" s="90">
        <f>F225*E224</f>
        <v>0.69120000000000004</v>
      </c>
      <c r="H225" s="90"/>
      <c r="I225" s="91">
        <f>H225+G225</f>
        <v>0.69120000000000004</v>
      </c>
      <c r="J225" s="92">
        <f>J223</f>
        <v>45352</v>
      </c>
      <c r="K225" s="283">
        <v>103</v>
      </c>
    </row>
    <row r="226" spans="1:11" ht="15" customHeight="1" thickBot="1" x14ac:dyDescent="0.35">
      <c r="A226" s="503"/>
      <c r="B226" s="93" t="s">
        <v>251</v>
      </c>
      <c r="C226" s="424"/>
      <c r="D226" s="424"/>
      <c r="E226" s="424"/>
      <c r="F226" s="95">
        <v>13.2</v>
      </c>
      <c r="G226" s="96">
        <f>F226*E224</f>
        <v>1.6896</v>
      </c>
      <c r="H226" s="96"/>
      <c r="I226" s="97">
        <f t="shared" si="10"/>
        <v>1.6896</v>
      </c>
      <c r="J226" s="101">
        <f t="shared" ref="J226:J243" si="14">J225</f>
        <v>45352</v>
      </c>
      <c r="K226" s="295">
        <v>104</v>
      </c>
    </row>
    <row r="227" spans="1:11" ht="19.5" customHeight="1" thickBot="1" x14ac:dyDescent="0.35">
      <c r="A227" s="170">
        <v>83</v>
      </c>
      <c r="B227" s="69" t="s">
        <v>252</v>
      </c>
      <c r="C227" s="71" t="s">
        <v>92</v>
      </c>
      <c r="D227" s="71" t="str">
        <f>D223</f>
        <v>плановая калькуляция от 28.02.2024</v>
      </c>
      <c r="E227" s="70">
        <f>E224</f>
        <v>0.128</v>
      </c>
      <c r="F227" s="71">
        <v>20</v>
      </c>
      <c r="G227" s="78">
        <f>F227*E227</f>
        <v>2.56</v>
      </c>
      <c r="H227" s="78"/>
      <c r="I227" s="79">
        <f t="shared" si="10"/>
        <v>2.56</v>
      </c>
      <c r="J227" s="80">
        <f t="shared" si="14"/>
        <v>45352</v>
      </c>
      <c r="K227" s="296">
        <v>105</v>
      </c>
    </row>
    <row r="228" spans="1:11" x14ac:dyDescent="0.3">
      <c r="A228" s="501">
        <v>84</v>
      </c>
      <c r="B228" s="81" t="s">
        <v>253</v>
      </c>
      <c r="C228" s="420" t="s">
        <v>92</v>
      </c>
      <c r="D228" s="420" t="str">
        <f>D227</f>
        <v>плановая калькуляция от 28.02.2024</v>
      </c>
      <c r="E228" s="420">
        <f>E227</f>
        <v>0.128</v>
      </c>
      <c r="F228" s="82"/>
      <c r="G228" s="85"/>
      <c r="H228" s="85"/>
      <c r="I228" s="99"/>
      <c r="J228" s="108">
        <f t="shared" si="14"/>
        <v>45352</v>
      </c>
      <c r="K228" s="294"/>
    </row>
    <row r="229" spans="1:11" ht="19.5" customHeight="1" x14ac:dyDescent="0.3">
      <c r="A229" s="502"/>
      <c r="B229" s="89" t="s">
        <v>254</v>
      </c>
      <c r="C229" s="423"/>
      <c r="D229" s="482"/>
      <c r="E229" s="423"/>
      <c r="F229" s="66">
        <v>3.2</v>
      </c>
      <c r="G229" s="90">
        <f>F229*E228</f>
        <v>0.40960000000000002</v>
      </c>
      <c r="H229" s="90"/>
      <c r="I229" s="91">
        <f>H229+G229</f>
        <v>0.40960000000000002</v>
      </c>
      <c r="J229" s="92">
        <f t="shared" si="14"/>
        <v>45352</v>
      </c>
      <c r="K229" s="283">
        <v>106</v>
      </c>
    </row>
    <row r="230" spans="1:11" ht="17.25" customHeight="1" x14ac:dyDescent="0.3">
      <c r="A230" s="502"/>
      <c r="B230" s="89" t="s">
        <v>255</v>
      </c>
      <c r="C230" s="423"/>
      <c r="D230" s="482"/>
      <c r="E230" s="423"/>
      <c r="F230" s="66">
        <v>5.0999999999999996</v>
      </c>
      <c r="G230" s="90">
        <f>F230*E228</f>
        <v>0.65279999999999994</v>
      </c>
      <c r="H230" s="90"/>
      <c r="I230" s="91">
        <f>H230+G230</f>
        <v>0.65279999999999994</v>
      </c>
      <c r="J230" s="92">
        <f t="shared" si="14"/>
        <v>45352</v>
      </c>
      <c r="K230" s="283">
        <v>107</v>
      </c>
    </row>
    <row r="231" spans="1:11" ht="15.75" customHeight="1" thickBot="1" x14ac:dyDescent="0.35">
      <c r="A231" s="503"/>
      <c r="B231" s="93" t="s">
        <v>256</v>
      </c>
      <c r="C231" s="424"/>
      <c r="D231" s="483"/>
      <c r="E231" s="424"/>
      <c r="F231" s="95">
        <v>3.7</v>
      </c>
      <c r="G231" s="96">
        <f>F231*E228</f>
        <v>0.47360000000000002</v>
      </c>
      <c r="H231" s="96"/>
      <c r="I231" s="97">
        <f>H231+G231</f>
        <v>0.47360000000000002</v>
      </c>
      <c r="J231" s="101">
        <f t="shared" si="14"/>
        <v>45352</v>
      </c>
      <c r="K231" s="295">
        <v>108</v>
      </c>
    </row>
    <row r="232" spans="1:11" ht="25.5" customHeight="1" thickBot="1" x14ac:dyDescent="0.35">
      <c r="A232" s="170">
        <v>85</v>
      </c>
      <c r="B232" s="69" t="s">
        <v>257</v>
      </c>
      <c r="C232" s="71" t="s">
        <v>92</v>
      </c>
      <c r="D232" s="71" t="str">
        <f>D228</f>
        <v>плановая калькуляция от 28.02.2024</v>
      </c>
      <c r="E232" s="70">
        <f>E228</f>
        <v>0.128</v>
      </c>
      <c r="F232" s="71">
        <v>19</v>
      </c>
      <c r="G232" s="78">
        <f>F232*E232</f>
        <v>2.4319999999999999</v>
      </c>
      <c r="H232" s="78"/>
      <c r="I232" s="79">
        <f t="shared" si="10"/>
        <v>2.4319999999999999</v>
      </c>
      <c r="J232" s="80">
        <f t="shared" si="14"/>
        <v>45352</v>
      </c>
      <c r="K232" s="296">
        <v>109</v>
      </c>
    </row>
    <row r="233" spans="1:11" ht="28.5" customHeight="1" x14ac:dyDescent="0.3">
      <c r="A233" s="161">
        <v>87</v>
      </c>
      <c r="B233" s="81" t="s">
        <v>258</v>
      </c>
      <c r="C233" s="420" t="s">
        <v>92</v>
      </c>
      <c r="D233" s="420" t="str">
        <f>D232</f>
        <v>плановая калькуляция от 28.02.2024</v>
      </c>
      <c r="E233" s="430">
        <f>E232</f>
        <v>0.128</v>
      </c>
      <c r="F233" s="82"/>
      <c r="G233" s="85"/>
      <c r="H233" s="82"/>
      <c r="I233" s="99"/>
      <c r="J233" s="108">
        <f>J232</f>
        <v>45352</v>
      </c>
      <c r="K233" s="294"/>
    </row>
    <row r="234" spans="1:11" ht="15.75" customHeight="1" x14ac:dyDescent="0.3">
      <c r="A234" s="162"/>
      <c r="B234" s="89" t="s">
        <v>259</v>
      </c>
      <c r="C234" s="423"/>
      <c r="D234" s="423"/>
      <c r="E234" s="431"/>
      <c r="F234" s="66">
        <v>5</v>
      </c>
      <c r="G234" s="90">
        <f>F234*E233</f>
        <v>0.64</v>
      </c>
      <c r="H234" s="90"/>
      <c r="I234" s="91">
        <f>H234+G234</f>
        <v>0.64</v>
      </c>
      <c r="J234" s="92">
        <f t="shared" si="14"/>
        <v>45352</v>
      </c>
      <c r="K234" s="283">
        <v>111</v>
      </c>
    </row>
    <row r="235" spans="1:11" ht="27" customHeight="1" x14ac:dyDescent="0.3">
      <c r="A235" s="162"/>
      <c r="B235" s="89" t="s">
        <v>260</v>
      </c>
      <c r="C235" s="423"/>
      <c r="D235" s="423"/>
      <c r="E235" s="431"/>
      <c r="F235" s="66">
        <v>10.5</v>
      </c>
      <c r="G235" s="90">
        <f>F235*E233</f>
        <v>1.3440000000000001</v>
      </c>
      <c r="H235" s="90"/>
      <c r="I235" s="91">
        <f>H235+G235</f>
        <v>1.3440000000000001</v>
      </c>
      <c r="J235" s="92">
        <f t="shared" si="14"/>
        <v>45352</v>
      </c>
      <c r="K235" s="283">
        <v>112</v>
      </c>
    </row>
    <row r="236" spans="1:11" ht="21" customHeight="1" thickBot="1" x14ac:dyDescent="0.35">
      <c r="A236" s="163"/>
      <c r="B236" s="93" t="s">
        <v>261</v>
      </c>
      <c r="C236" s="424"/>
      <c r="D236" s="424"/>
      <c r="E236" s="432"/>
      <c r="F236" s="95">
        <v>23</v>
      </c>
      <c r="G236" s="96">
        <f>F236*E233</f>
        <v>2.944</v>
      </c>
      <c r="H236" s="96"/>
      <c r="I236" s="97">
        <f>H236+G236</f>
        <v>2.944</v>
      </c>
      <c r="J236" s="101">
        <f t="shared" si="14"/>
        <v>45352</v>
      </c>
      <c r="K236" s="295">
        <v>113</v>
      </c>
    </row>
    <row r="237" spans="1:11" ht="15" customHeight="1" x14ac:dyDescent="0.3">
      <c r="A237" s="501">
        <v>88</v>
      </c>
      <c r="B237" s="81" t="s">
        <v>262</v>
      </c>
      <c r="C237" s="420" t="s">
        <v>92</v>
      </c>
      <c r="D237" s="420" t="str">
        <f>D233</f>
        <v>плановая калькуляция от 28.02.2024</v>
      </c>
      <c r="E237" s="420">
        <f>E233</f>
        <v>0.128</v>
      </c>
      <c r="F237" s="82"/>
      <c r="G237" s="85"/>
      <c r="H237" s="82"/>
      <c r="I237" s="99"/>
      <c r="J237" s="108">
        <f t="shared" si="14"/>
        <v>45352</v>
      </c>
      <c r="K237" s="294"/>
    </row>
    <row r="238" spans="1:11" ht="15" customHeight="1" x14ac:dyDescent="0.3">
      <c r="A238" s="502"/>
      <c r="B238" s="89" t="s">
        <v>263</v>
      </c>
      <c r="C238" s="423"/>
      <c r="D238" s="482"/>
      <c r="E238" s="423"/>
      <c r="F238" s="66">
        <v>24</v>
      </c>
      <c r="G238" s="90">
        <f>F238*E237</f>
        <v>3.0720000000000001</v>
      </c>
      <c r="H238" s="90">
        <f t="shared" ref="H238:H284" si="15">G238*20/100</f>
        <v>0.61439999999999995</v>
      </c>
      <c r="I238" s="91">
        <f>H238+G238</f>
        <v>3.6863999999999999</v>
      </c>
      <c r="J238" s="92">
        <f t="shared" si="14"/>
        <v>45352</v>
      </c>
      <c r="K238" s="283">
        <v>115</v>
      </c>
    </row>
    <row r="239" spans="1:11" ht="20.25" customHeight="1" thickBot="1" x14ac:dyDescent="0.35">
      <c r="A239" s="503"/>
      <c r="B239" s="93" t="s">
        <v>244</v>
      </c>
      <c r="C239" s="424"/>
      <c r="D239" s="483"/>
      <c r="E239" s="424"/>
      <c r="F239" s="95">
        <v>40.799999999999997</v>
      </c>
      <c r="G239" s="96">
        <f>F239*E237</f>
        <v>5.2223999999999995</v>
      </c>
      <c r="H239" s="96">
        <f t="shared" si="15"/>
        <v>1.0444799999999999</v>
      </c>
      <c r="I239" s="97">
        <f t="shared" ref="I239:I285" si="16">H239+G239</f>
        <v>6.2668799999999996</v>
      </c>
      <c r="J239" s="101">
        <f t="shared" si="14"/>
        <v>45352</v>
      </c>
      <c r="K239" s="295">
        <v>116</v>
      </c>
    </row>
    <row r="240" spans="1:11" ht="20.25" customHeight="1" thickBot="1" x14ac:dyDescent="0.35">
      <c r="A240" s="170">
        <v>89</v>
      </c>
      <c r="B240" s="69" t="s">
        <v>264</v>
      </c>
      <c r="C240" s="71" t="s">
        <v>92</v>
      </c>
      <c r="D240" s="71" t="str">
        <f>D237</f>
        <v>плановая калькуляция от 28.02.2024</v>
      </c>
      <c r="E240" s="70">
        <f>E237</f>
        <v>0.128</v>
      </c>
      <c r="F240" s="71">
        <v>12</v>
      </c>
      <c r="G240" s="78">
        <f>F240*E240</f>
        <v>1.536</v>
      </c>
      <c r="H240" s="78">
        <f t="shared" si="15"/>
        <v>0.30719999999999997</v>
      </c>
      <c r="I240" s="79">
        <f t="shared" si="16"/>
        <v>1.8431999999999999</v>
      </c>
      <c r="J240" s="80">
        <f t="shared" si="14"/>
        <v>45352</v>
      </c>
      <c r="K240" s="296">
        <v>117</v>
      </c>
    </row>
    <row r="241" spans="1:11" x14ac:dyDescent="0.3">
      <c r="A241" s="501">
        <v>90</v>
      </c>
      <c r="B241" s="81" t="s">
        <v>265</v>
      </c>
      <c r="C241" s="420" t="s">
        <v>92</v>
      </c>
      <c r="D241" s="367" t="str">
        <f>D240</f>
        <v>плановая калькуляция от 28.02.2024</v>
      </c>
      <c r="E241" s="420">
        <f>E240</f>
        <v>0.128</v>
      </c>
      <c r="F241" s="82"/>
      <c r="G241" s="85"/>
      <c r="H241" s="85"/>
      <c r="I241" s="99"/>
      <c r="J241" s="108">
        <f t="shared" si="14"/>
        <v>45352</v>
      </c>
      <c r="K241" s="294"/>
    </row>
    <row r="242" spans="1:11" ht="18.75" customHeight="1" x14ac:dyDescent="0.3">
      <c r="A242" s="502"/>
      <c r="B242" s="89" t="s">
        <v>266</v>
      </c>
      <c r="C242" s="423"/>
      <c r="D242" s="368"/>
      <c r="E242" s="423"/>
      <c r="F242" s="66">
        <v>15</v>
      </c>
      <c r="G242" s="90">
        <f>F242*E241</f>
        <v>1.92</v>
      </c>
      <c r="H242" s="90"/>
      <c r="I242" s="91">
        <f>H242+G242</f>
        <v>1.92</v>
      </c>
      <c r="J242" s="92">
        <f t="shared" si="14"/>
        <v>45352</v>
      </c>
      <c r="K242" s="283">
        <v>118</v>
      </c>
    </row>
    <row r="243" spans="1:11" ht="21.75" customHeight="1" thickBot="1" x14ac:dyDescent="0.35">
      <c r="A243" s="503"/>
      <c r="B243" s="93" t="s">
        <v>267</v>
      </c>
      <c r="C243" s="424"/>
      <c r="D243" s="369"/>
      <c r="E243" s="424"/>
      <c r="F243" s="95">
        <v>9</v>
      </c>
      <c r="G243" s="96">
        <f>F243*E241</f>
        <v>1.1520000000000001</v>
      </c>
      <c r="H243" s="96"/>
      <c r="I243" s="97">
        <f>H243+G243</f>
        <v>1.1520000000000001</v>
      </c>
      <c r="J243" s="101">
        <f t="shared" si="14"/>
        <v>45352</v>
      </c>
      <c r="K243" s="295">
        <v>119</v>
      </c>
    </row>
    <row r="244" spans="1:11" ht="16.5" customHeight="1" x14ac:dyDescent="0.3">
      <c r="A244" s="501">
        <v>91</v>
      </c>
      <c r="B244" s="81" t="s">
        <v>313</v>
      </c>
      <c r="C244" s="420" t="s">
        <v>92</v>
      </c>
      <c r="D244" s="420" t="str">
        <f>D241</f>
        <v>плановая калькуляция от 28.02.2024</v>
      </c>
      <c r="E244" s="420">
        <f>E241</f>
        <v>0.128</v>
      </c>
      <c r="F244" s="82"/>
      <c r="G244" s="85"/>
      <c r="H244" s="85"/>
      <c r="I244" s="99"/>
      <c r="J244" s="108"/>
      <c r="K244" s="294"/>
    </row>
    <row r="245" spans="1:11" x14ac:dyDescent="0.3">
      <c r="A245" s="502"/>
      <c r="B245" s="89" t="s">
        <v>198</v>
      </c>
      <c r="C245" s="423"/>
      <c r="D245" s="482"/>
      <c r="E245" s="423"/>
      <c r="F245" s="66">
        <v>54</v>
      </c>
      <c r="G245" s="90">
        <f>F245*E244</f>
        <v>6.9119999999999999</v>
      </c>
      <c r="H245" s="90"/>
      <c r="I245" s="91">
        <f t="shared" si="16"/>
        <v>6.9119999999999999</v>
      </c>
      <c r="J245" s="92">
        <f>J243</f>
        <v>45352</v>
      </c>
      <c r="K245" s="283">
        <v>120</v>
      </c>
    </row>
    <row r="246" spans="1:11" ht="14.25" customHeight="1" x14ac:dyDescent="0.3">
      <c r="A246" s="502"/>
      <c r="B246" s="89" t="s">
        <v>201</v>
      </c>
      <c r="C246" s="423"/>
      <c r="D246" s="482"/>
      <c r="E246" s="423"/>
      <c r="F246" s="66">
        <v>2</v>
      </c>
      <c r="G246" s="90">
        <f>F246*E244</f>
        <v>0.25600000000000001</v>
      </c>
      <c r="H246" s="90"/>
      <c r="I246" s="91">
        <f t="shared" si="16"/>
        <v>0.25600000000000001</v>
      </c>
      <c r="J246" s="92">
        <f t="shared" ref="J246:J255" si="17">J245</f>
        <v>45352</v>
      </c>
      <c r="K246" s="283">
        <v>121</v>
      </c>
    </row>
    <row r="247" spans="1:11" ht="14.25" customHeight="1" x14ac:dyDescent="0.3">
      <c r="A247" s="502"/>
      <c r="B247" s="89" t="s">
        <v>268</v>
      </c>
      <c r="C247" s="423"/>
      <c r="D247" s="482"/>
      <c r="E247" s="423"/>
      <c r="F247" s="66">
        <v>47.5</v>
      </c>
      <c r="G247" s="90">
        <f>F247*E244</f>
        <v>6.08</v>
      </c>
      <c r="H247" s="90"/>
      <c r="I247" s="91">
        <f>H247+G247</f>
        <v>6.08</v>
      </c>
      <c r="J247" s="92">
        <f t="shared" si="17"/>
        <v>45352</v>
      </c>
      <c r="K247" s="283">
        <v>122</v>
      </c>
    </row>
    <row r="248" spans="1:11" ht="24" customHeight="1" thickBot="1" x14ac:dyDescent="0.35">
      <c r="A248" s="503"/>
      <c r="B248" s="93" t="s">
        <v>202</v>
      </c>
      <c r="C248" s="424"/>
      <c r="D248" s="483"/>
      <c r="E248" s="424"/>
      <c r="F248" s="95">
        <v>0.7</v>
      </c>
      <c r="G248" s="96">
        <f>F248*E244</f>
        <v>8.9599999999999999E-2</v>
      </c>
      <c r="H248" s="96"/>
      <c r="I248" s="97">
        <f t="shared" si="16"/>
        <v>8.9599999999999999E-2</v>
      </c>
      <c r="J248" s="101">
        <f t="shared" si="17"/>
        <v>45352</v>
      </c>
      <c r="K248" s="295">
        <v>123</v>
      </c>
    </row>
    <row r="249" spans="1:11" ht="28.5" customHeight="1" x14ac:dyDescent="0.3">
      <c r="A249" s="501">
        <v>92</v>
      </c>
      <c r="B249" s="81" t="s">
        <v>269</v>
      </c>
      <c r="C249" s="420" t="s">
        <v>92</v>
      </c>
      <c r="D249" s="420" t="str">
        <f>D244</f>
        <v>плановая калькуляция от 28.02.2024</v>
      </c>
      <c r="E249" s="420">
        <f>E244</f>
        <v>0.128</v>
      </c>
      <c r="F249" s="82"/>
      <c r="G249" s="85"/>
      <c r="H249" s="82"/>
      <c r="I249" s="99"/>
      <c r="J249" s="108">
        <f t="shared" si="17"/>
        <v>45352</v>
      </c>
      <c r="K249" s="294"/>
    </row>
    <row r="250" spans="1:11" x14ac:dyDescent="0.3">
      <c r="A250" s="502"/>
      <c r="B250" s="89" t="s">
        <v>270</v>
      </c>
      <c r="C250" s="423"/>
      <c r="D250" s="482"/>
      <c r="E250" s="423"/>
      <c r="F250" s="66">
        <v>2.4</v>
      </c>
      <c r="G250" s="90">
        <f>F250*E249</f>
        <v>0.30719999999999997</v>
      </c>
      <c r="H250" s="90"/>
      <c r="I250" s="91">
        <f t="shared" si="16"/>
        <v>0.30719999999999997</v>
      </c>
      <c r="J250" s="92">
        <f t="shared" si="17"/>
        <v>45352</v>
      </c>
      <c r="K250" s="283">
        <v>124</v>
      </c>
    </row>
    <row r="251" spans="1:11" ht="15.75" customHeight="1" thickBot="1" x14ac:dyDescent="0.35">
      <c r="A251" s="503"/>
      <c r="B251" s="93" t="s">
        <v>314</v>
      </c>
      <c r="C251" s="424"/>
      <c r="D251" s="483"/>
      <c r="E251" s="424"/>
      <c r="F251" s="95">
        <v>15</v>
      </c>
      <c r="G251" s="96">
        <f>F251*E249</f>
        <v>1.92</v>
      </c>
      <c r="H251" s="96"/>
      <c r="I251" s="97">
        <f>H251+G251</f>
        <v>1.92</v>
      </c>
      <c r="J251" s="101">
        <f t="shared" si="17"/>
        <v>45352</v>
      </c>
      <c r="K251" s="295">
        <v>125</v>
      </c>
    </row>
    <row r="252" spans="1:11" ht="17.25" customHeight="1" x14ac:dyDescent="0.3">
      <c r="A252" s="161">
        <v>93</v>
      </c>
      <c r="B252" s="81" t="s">
        <v>271</v>
      </c>
      <c r="C252" s="82" t="s">
        <v>92</v>
      </c>
      <c r="D252" s="420" t="str">
        <f>D249</f>
        <v>плановая калькуляция от 28.02.2024</v>
      </c>
      <c r="E252" s="111">
        <f>E249</f>
        <v>0.128</v>
      </c>
      <c r="F252" s="82">
        <v>52.2</v>
      </c>
      <c r="G252" s="85">
        <f>F252*E252</f>
        <v>6.6816000000000004</v>
      </c>
      <c r="H252" s="85"/>
      <c r="I252" s="99">
        <f>H252+G252</f>
        <v>6.6816000000000004</v>
      </c>
      <c r="J252" s="108">
        <f t="shared" si="17"/>
        <v>45352</v>
      </c>
      <c r="K252" s="294">
        <v>170</v>
      </c>
    </row>
    <row r="253" spans="1:11" ht="39.6" x14ac:dyDescent="0.3">
      <c r="A253" s="162">
        <v>94</v>
      </c>
      <c r="B253" s="89" t="s">
        <v>272</v>
      </c>
      <c r="C253" s="66" t="s">
        <v>92</v>
      </c>
      <c r="D253" s="482"/>
      <c r="E253" s="113">
        <f>E252</f>
        <v>0.128</v>
      </c>
      <c r="F253" s="66">
        <v>48.6</v>
      </c>
      <c r="G253" s="90">
        <f>F253*E253</f>
        <v>6.2208000000000006</v>
      </c>
      <c r="H253" s="90"/>
      <c r="I253" s="91">
        <f t="shared" si="16"/>
        <v>6.2208000000000006</v>
      </c>
      <c r="J253" s="92">
        <f t="shared" si="17"/>
        <v>45352</v>
      </c>
      <c r="K253" s="283">
        <v>171</v>
      </c>
    </row>
    <row r="254" spans="1:11" ht="15" thickBot="1" x14ac:dyDescent="0.35">
      <c r="A254" s="163">
        <v>95</v>
      </c>
      <c r="B254" s="93" t="s">
        <v>273</v>
      </c>
      <c r="C254" s="95" t="s">
        <v>92</v>
      </c>
      <c r="D254" s="483"/>
      <c r="E254" s="109">
        <f>E253</f>
        <v>0.128</v>
      </c>
      <c r="F254" s="95">
        <v>11.4</v>
      </c>
      <c r="G254" s="96">
        <f>F254*E254</f>
        <v>1.4592000000000001</v>
      </c>
      <c r="H254" s="96"/>
      <c r="I254" s="97">
        <f t="shared" si="16"/>
        <v>1.4592000000000001</v>
      </c>
      <c r="J254" s="101">
        <f t="shared" si="17"/>
        <v>45352</v>
      </c>
      <c r="K254" s="295">
        <v>172</v>
      </c>
    </row>
    <row r="255" spans="1:11" ht="25.5" customHeight="1" thickBot="1" x14ac:dyDescent="0.35">
      <c r="A255" s="170">
        <v>96</v>
      </c>
      <c r="B255" s="69" t="s">
        <v>274</v>
      </c>
      <c r="C255" s="71" t="s">
        <v>188</v>
      </c>
      <c r="D255" s="71" t="str">
        <f>D249</f>
        <v>плановая калькуляция от 28.02.2024</v>
      </c>
      <c r="E255" s="70">
        <f>E254</f>
        <v>0.128</v>
      </c>
      <c r="F255" s="71">
        <v>45</v>
      </c>
      <c r="G255" s="78">
        <f>F255*E255</f>
        <v>5.76</v>
      </c>
      <c r="H255" s="78"/>
      <c r="I255" s="79">
        <f t="shared" si="16"/>
        <v>5.76</v>
      </c>
      <c r="J255" s="80">
        <f t="shared" si="17"/>
        <v>45352</v>
      </c>
      <c r="K255" s="296">
        <v>173</v>
      </c>
    </row>
    <row r="256" spans="1:11" ht="27.75" customHeight="1" x14ac:dyDescent="0.3">
      <c r="A256" s="501">
        <v>97</v>
      </c>
      <c r="B256" s="81" t="s">
        <v>275</v>
      </c>
      <c r="C256" s="420" t="s">
        <v>92</v>
      </c>
      <c r="D256" s="420" t="str">
        <f>D255</f>
        <v>плановая калькуляция от 28.02.2024</v>
      </c>
      <c r="E256" s="420">
        <f>E255</f>
        <v>0.128</v>
      </c>
      <c r="F256" s="82"/>
      <c r="G256" s="85"/>
      <c r="H256" s="85"/>
      <c r="I256" s="99"/>
      <c r="J256" s="108"/>
      <c r="K256" s="294"/>
    </row>
    <row r="257" spans="1:11" ht="19.5" customHeight="1" x14ac:dyDescent="0.3">
      <c r="A257" s="502"/>
      <c r="B257" s="89" t="s">
        <v>276</v>
      </c>
      <c r="C257" s="423"/>
      <c r="D257" s="482"/>
      <c r="E257" s="423"/>
      <c r="F257" s="66">
        <v>27</v>
      </c>
      <c r="G257" s="90">
        <f>F257*E256</f>
        <v>3.456</v>
      </c>
      <c r="H257" s="90"/>
      <c r="I257" s="91">
        <f>H257+G257</f>
        <v>3.456</v>
      </c>
      <c r="J257" s="92">
        <f>J255</f>
        <v>45352</v>
      </c>
      <c r="K257" s="283">
        <v>174</v>
      </c>
    </row>
    <row r="258" spans="1:11" ht="13.5" customHeight="1" thickBot="1" x14ac:dyDescent="0.35">
      <c r="A258" s="503"/>
      <c r="B258" s="93" t="s">
        <v>244</v>
      </c>
      <c r="C258" s="424"/>
      <c r="D258" s="483"/>
      <c r="E258" s="424"/>
      <c r="F258" s="95">
        <v>52.2</v>
      </c>
      <c r="G258" s="96">
        <f>F258*E256</f>
        <v>6.6816000000000004</v>
      </c>
      <c r="H258" s="96"/>
      <c r="I258" s="97">
        <f>H258+G258</f>
        <v>6.6816000000000004</v>
      </c>
      <c r="J258" s="101">
        <f t="shared" ref="J258:J279" si="18">J257</f>
        <v>45352</v>
      </c>
      <c r="K258" s="295">
        <v>175</v>
      </c>
    </row>
    <row r="259" spans="1:11" ht="20.100000000000001" hidden="1" customHeight="1" x14ac:dyDescent="0.3">
      <c r="A259" s="161"/>
      <c r="B259" s="81"/>
      <c r="C259" s="82"/>
      <c r="D259" s="420"/>
      <c r="E259" s="111"/>
      <c r="F259" s="82"/>
      <c r="G259" s="85"/>
      <c r="H259" s="85"/>
      <c r="I259" s="99"/>
      <c r="J259" s="137"/>
      <c r="K259" s="297"/>
    </row>
    <row r="260" spans="1:11" ht="20.100000000000001" hidden="1" customHeight="1" thickBot="1" x14ac:dyDescent="0.35">
      <c r="A260" s="163"/>
      <c r="B260" s="93"/>
      <c r="C260" s="95"/>
      <c r="D260" s="424"/>
      <c r="E260" s="109"/>
      <c r="F260" s="95"/>
      <c r="G260" s="95"/>
      <c r="H260" s="96"/>
      <c r="I260" s="97"/>
      <c r="J260" s="147"/>
      <c r="K260" s="298"/>
    </row>
    <row r="261" spans="1:11" ht="15" customHeight="1" thickBot="1" x14ac:dyDescent="0.35">
      <c r="A261" s="170">
        <v>98</v>
      </c>
      <c r="B261" s="150" t="s">
        <v>277</v>
      </c>
      <c r="C261" s="70" t="s">
        <v>278</v>
      </c>
      <c r="D261" s="71" t="str">
        <f>D256</f>
        <v>плановая калькуляция от 28.02.2024</v>
      </c>
      <c r="E261" s="70">
        <f>E256</f>
        <v>0.128</v>
      </c>
      <c r="F261" s="70">
        <v>37.200000000000003</v>
      </c>
      <c r="G261" s="116">
        <f>F261*E261</f>
        <v>4.7616000000000005</v>
      </c>
      <c r="H261" s="78">
        <f t="shared" si="15"/>
        <v>0.95232000000000017</v>
      </c>
      <c r="I261" s="79">
        <f t="shared" si="16"/>
        <v>5.7139200000000008</v>
      </c>
      <c r="J261" s="80">
        <f>J258</f>
        <v>45352</v>
      </c>
      <c r="K261" s="279">
        <v>380</v>
      </c>
    </row>
    <row r="262" spans="1:11" ht="18" customHeight="1" thickBot="1" x14ac:dyDescent="0.35">
      <c r="A262" s="170">
        <v>99</v>
      </c>
      <c r="B262" s="150" t="s">
        <v>305</v>
      </c>
      <c r="C262" s="70" t="s">
        <v>191</v>
      </c>
      <c r="D262" s="71" t="str">
        <f t="shared" ref="D262:E264" si="19">D261</f>
        <v>плановая калькуляция от 28.02.2024</v>
      </c>
      <c r="E262" s="70">
        <f t="shared" si="19"/>
        <v>0.128</v>
      </c>
      <c r="F262" s="155">
        <v>42</v>
      </c>
      <c r="G262" s="116">
        <f>F262*E262</f>
        <v>5.3760000000000003</v>
      </c>
      <c r="H262" s="78">
        <f t="shared" si="15"/>
        <v>1.0752000000000002</v>
      </c>
      <c r="I262" s="79">
        <f t="shared" si="16"/>
        <v>6.4512</v>
      </c>
      <c r="J262" s="80">
        <f t="shared" si="18"/>
        <v>45352</v>
      </c>
      <c r="K262" s="279">
        <v>381</v>
      </c>
    </row>
    <row r="263" spans="1:11" ht="21" customHeight="1" thickBot="1" x14ac:dyDescent="0.35">
      <c r="A263" s="170">
        <v>100</v>
      </c>
      <c r="B263" s="150" t="s">
        <v>279</v>
      </c>
      <c r="C263" s="70" t="s">
        <v>191</v>
      </c>
      <c r="D263" s="71" t="str">
        <f t="shared" si="19"/>
        <v>плановая калькуляция от 28.02.2024</v>
      </c>
      <c r="E263" s="70">
        <f t="shared" si="19"/>
        <v>0.128</v>
      </c>
      <c r="F263" s="70">
        <v>5.4</v>
      </c>
      <c r="G263" s="116">
        <f>F263*E263</f>
        <v>0.69120000000000004</v>
      </c>
      <c r="H263" s="78">
        <f t="shared" si="15"/>
        <v>0.13824000000000003</v>
      </c>
      <c r="I263" s="79">
        <f t="shared" si="16"/>
        <v>0.82944000000000007</v>
      </c>
      <c r="J263" s="80">
        <f t="shared" si="18"/>
        <v>45352</v>
      </c>
      <c r="K263" s="279"/>
    </row>
    <row r="264" spans="1:11" x14ac:dyDescent="0.3">
      <c r="A264" s="501">
        <v>101</v>
      </c>
      <c r="B264" s="81" t="s">
        <v>280</v>
      </c>
      <c r="C264" s="430" t="s">
        <v>156</v>
      </c>
      <c r="D264" s="420" t="str">
        <f t="shared" si="19"/>
        <v>плановая калькуляция от 28.02.2024</v>
      </c>
      <c r="E264" s="430">
        <f t="shared" si="19"/>
        <v>0.128</v>
      </c>
      <c r="F264" s="111"/>
      <c r="G264" s="112"/>
      <c r="H264" s="111"/>
      <c r="I264" s="171"/>
      <c r="J264" s="108">
        <f t="shared" si="18"/>
        <v>45352</v>
      </c>
      <c r="K264" s="280"/>
    </row>
    <row r="265" spans="1:11" ht="19.5" customHeight="1" x14ac:dyDescent="0.3">
      <c r="A265" s="502"/>
      <c r="B265" s="172" t="s">
        <v>281</v>
      </c>
      <c r="C265" s="431"/>
      <c r="D265" s="482"/>
      <c r="E265" s="431"/>
      <c r="F265" s="113">
        <v>117.6</v>
      </c>
      <c r="G265" s="173">
        <f>F265*E264</f>
        <v>15.0528</v>
      </c>
      <c r="H265" s="90">
        <f t="shared" si="15"/>
        <v>3.0105599999999999</v>
      </c>
      <c r="I265" s="91">
        <f t="shared" si="16"/>
        <v>18.063359999999999</v>
      </c>
      <c r="J265" s="92">
        <f t="shared" si="18"/>
        <v>45352</v>
      </c>
      <c r="K265" s="504"/>
    </row>
    <row r="266" spans="1:11" ht="13.5" customHeight="1" x14ac:dyDescent="0.3">
      <c r="A266" s="502"/>
      <c r="B266" s="172" t="s">
        <v>282</v>
      </c>
      <c r="C266" s="431"/>
      <c r="D266" s="482"/>
      <c r="E266" s="431"/>
      <c r="F266" s="113">
        <v>34.799999999999997</v>
      </c>
      <c r="G266" s="173">
        <f>F266*E264</f>
        <v>4.4543999999999997</v>
      </c>
      <c r="H266" s="90">
        <f t="shared" si="15"/>
        <v>0.89087999999999989</v>
      </c>
      <c r="I266" s="91">
        <f t="shared" si="16"/>
        <v>5.3452799999999998</v>
      </c>
      <c r="J266" s="92">
        <f t="shared" si="18"/>
        <v>45352</v>
      </c>
      <c r="K266" s="504"/>
    </row>
    <row r="267" spans="1:11" ht="13.5" customHeight="1" x14ac:dyDescent="0.3">
      <c r="A267" s="502"/>
      <c r="B267" s="172" t="s">
        <v>283</v>
      </c>
      <c r="C267" s="431"/>
      <c r="D267" s="482"/>
      <c r="E267" s="431"/>
      <c r="F267" s="113">
        <v>141.6</v>
      </c>
      <c r="G267" s="173">
        <f>F267*E264</f>
        <v>18.1248</v>
      </c>
      <c r="H267" s="90">
        <f t="shared" si="15"/>
        <v>3.6249599999999997</v>
      </c>
      <c r="I267" s="91">
        <f t="shared" si="16"/>
        <v>21.749760000000002</v>
      </c>
      <c r="J267" s="92">
        <f t="shared" si="18"/>
        <v>45352</v>
      </c>
      <c r="K267" s="504"/>
    </row>
    <row r="268" spans="1:11" ht="13.5" customHeight="1" thickBot="1" x14ac:dyDescent="0.35">
      <c r="A268" s="503"/>
      <c r="B268" s="152" t="s">
        <v>284</v>
      </c>
      <c r="C268" s="432"/>
      <c r="D268" s="483"/>
      <c r="E268" s="432"/>
      <c r="F268" s="109">
        <v>42.6</v>
      </c>
      <c r="G268" s="174">
        <f>F268*E264</f>
        <v>5.4527999999999999</v>
      </c>
      <c r="H268" s="96">
        <f t="shared" si="15"/>
        <v>1.09056</v>
      </c>
      <c r="I268" s="97">
        <f t="shared" si="16"/>
        <v>6.5433599999999998</v>
      </c>
      <c r="J268" s="101">
        <f t="shared" si="18"/>
        <v>45352</v>
      </c>
      <c r="K268" s="505"/>
    </row>
    <row r="269" spans="1:11" ht="19.5" customHeight="1" thickBot="1" x14ac:dyDescent="0.35">
      <c r="A269" s="170"/>
      <c r="B269" s="69" t="s">
        <v>285</v>
      </c>
      <c r="C269" s="73" t="s">
        <v>161</v>
      </c>
      <c r="D269" s="71" t="str">
        <f>D264</f>
        <v>плановая калькуляция от 28.02.2024</v>
      </c>
      <c r="E269" s="70">
        <f>E264</f>
        <v>0.128</v>
      </c>
      <c r="F269" s="73">
        <v>6.6</v>
      </c>
      <c r="G269" s="175">
        <f>F269*E269</f>
        <v>0.8448</v>
      </c>
      <c r="H269" s="78">
        <f t="shared" si="15"/>
        <v>0.16896</v>
      </c>
      <c r="I269" s="79">
        <f t="shared" si="16"/>
        <v>1.01376</v>
      </c>
      <c r="J269" s="80">
        <f t="shared" si="18"/>
        <v>45352</v>
      </c>
      <c r="K269" s="299"/>
    </row>
    <row r="270" spans="1:11" ht="20.25" customHeight="1" x14ac:dyDescent="0.3">
      <c r="A270" s="501">
        <v>102</v>
      </c>
      <c r="B270" s="176" t="s">
        <v>306</v>
      </c>
      <c r="C270" s="509" t="s">
        <v>161</v>
      </c>
      <c r="D270" s="420" t="str">
        <f>D269</f>
        <v>плановая калькуляция от 28.02.2024</v>
      </c>
      <c r="E270" s="509">
        <f>E269</f>
        <v>0.128</v>
      </c>
      <c r="F270" s="177"/>
      <c r="G270" s="178"/>
      <c r="H270" s="177"/>
      <c r="I270" s="179"/>
      <c r="J270" s="108">
        <f t="shared" si="18"/>
        <v>45352</v>
      </c>
      <c r="K270" s="300"/>
    </row>
    <row r="271" spans="1:11" ht="15" customHeight="1" x14ac:dyDescent="0.3">
      <c r="A271" s="502"/>
      <c r="B271" s="172" t="s">
        <v>286</v>
      </c>
      <c r="C271" s="510"/>
      <c r="D271" s="482"/>
      <c r="E271" s="510"/>
      <c r="F271" s="113">
        <v>7.2</v>
      </c>
      <c r="G271" s="173">
        <f>F271*E270</f>
        <v>0.92160000000000009</v>
      </c>
      <c r="H271" s="90">
        <f t="shared" si="15"/>
        <v>0.18432000000000001</v>
      </c>
      <c r="I271" s="91">
        <f t="shared" si="16"/>
        <v>1.10592</v>
      </c>
      <c r="J271" s="92">
        <f t="shared" si="18"/>
        <v>45352</v>
      </c>
      <c r="K271" s="301"/>
    </row>
    <row r="272" spans="1:11" ht="15.75" customHeight="1" x14ac:dyDescent="0.3">
      <c r="A272" s="502"/>
      <c r="B272" s="172" t="s">
        <v>287</v>
      </c>
      <c r="C272" s="510"/>
      <c r="D272" s="482"/>
      <c r="E272" s="510"/>
      <c r="F272" s="153">
        <v>9</v>
      </c>
      <c r="G272" s="173">
        <f>F272*E270</f>
        <v>1.1520000000000001</v>
      </c>
      <c r="H272" s="90">
        <f t="shared" si="15"/>
        <v>0.23040000000000002</v>
      </c>
      <c r="I272" s="91">
        <f t="shared" si="16"/>
        <v>1.3824000000000001</v>
      </c>
      <c r="J272" s="92">
        <f t="shared" si="18"/>
        <v>45352</v>
      </c>
      <c r="K272" s="301"/>
    </row>
    <row r="273" spans="1:11" ht="13.5" customHeight="1" thickBot="1" x14ac:dyDescent="0.35">
      <c r="A273" s="503"/>
      <c r="B273" s="152" t="s">
        <v>288</v>
      </c>
      <c r="C273" s="511"/>
      <c r="D273" s="483"/>
      <c r="E273" s="511"/>
      <c r="F273" s="180">
        <v>4.8</v>
      </c>
      <c r="G273" s="174">
        <f>F273*E270</f>
        <v>0.61439999999999995</v>
      </c>
      <c r="H273" s="96">
        <f t="shared" si="15"/>
        <v>0.12287999999999999</v>
      </c>
      <c r="I273" s="97">
        <f t="shared" si="16"/>
        <v>0.73727999999999994</v>
      </c>
      <c r="J273" s="101">
        <f t="shared" si="18"/>
        <v>45352</v>
      </c>
      <c r="K273" s="302"/>
    </row>
    <row r="274" spans="1:11" ht="12.75" customHeight="1" x14ac:dyDescent="0.3">
      <c r="A274" s="501">
        <v>103</v>
      </c>
      <c r="B274" s="81" t="s">
        <v>291</v>
      </c>
      <c r="C274" s="509" t="s">
        <v>161</v>
      </c>
      <c r="D274" s="420" t="str">
        <f>D270</f>
        <v>плановая калькуляция от 28.02.2024</v>
      </c>
      <c r="E274" s="509">
        <f>E270</f>
        <v>0.128</v>
      </c>
      <c r="F274" s="177"/>
      <c r="G274" s="178"/>
      <c r="H274" s="177"/>
      <c r="I274" s="179"/>
      <c r="J274" s="108">
        <f t="shared" si="18"/>
        <v>45352</v>
      </c>
      <c r="K274" s="300"/>
    </row>
    <row r="275" spans="1:11" ht="15" customHeight="1" x14ac:dyDescent="0.3">
      <c r="A275" s="502"/>
      <c r="B275" s="172" t="s">
        <v>289</v>
      </c>
      <c r="C275" s="510"/>
      <c r="D275" s="482"/>
      <c r="E275" s="510"/>
      <c r="F275" s="181">
        <v>10.8</v>
      </c>
      <c r="G275" s="173">
        <f>F275*E274</f>
        <v>1.3824000000000001</v>
      </c>
      <c r="H275" s="90">
        <f t="shared" si="15"/>
        <v>0.27648000000000006</v>
      </c>
      <c r="I275" s="91">
        <f t="shared" si="16"/>
        <v>1.6588800000000001</v>
      </c>
      <c r="J275" s="92">
        <f t="shared" si="18"/>
        <v>45352</v>
      </c>
      <c r="K275" s="301" t="s">
        <v>292</v>
      </c>
    </row>
    <row r="276" spans="1:11" ht="15.75" customHeight="1" thickBot="1" x14ac:dyDescent="0.35">
      <c r="A276" s="503"/>
      <c r="B276" s="152" t="s">
        <v>290</v>
      </c>
      <c r="C276" s="511"/>
      <c r="D276" s="483"/>
      <c r="E276" s="511"/>
      <c r="F276" s="180">
        <v>19.2</v>
      </c>
      <c r="G276" s="174">
        <f>F276*E274</f>
        <v>2.4575999999999998</v>
      </c>
      <c r="H276" s="96">
        <f t="shared" si="15"/>
        <v>0.49151999999999996</v>
      </c>
      <c r="I276" s="97">
        <f t="shared" si="16"/>
        <v>2.9491199999999997</v>
      </c>
      <c r="J276" s="101">
        <f t="shared" si="18"/>
        <v>45352</v>
      </c>
      <c r="K276" s="302"/>
    </row>
    <row r="277" spans="1:11" ht="18" customHeight="1" thickBot="1" x14ac:dyDescent="0.35">
      <c r="A277" s="182">
        <v>104</v>
      </c>
      <c r="B277" s="69" t="s">
        <v>293</v>
      </c>
      <c r="C277" s="73" t="s">
        <v>161</v>
      </c>
      <c r="D277" s="71" t="str">
        <f>D274</f>
        <v>плановая калькуляция от 28.02.2024</v>
      </c>
      <c r="E277" s="70">
        <f>E274</f>
        <v>0.128</v>
      </c>
      <c r="F277" s="73">
        <v>32.4</v>
      </c>
      <c r="G277" s="175">
        <f>F277*E277</f>
        <v>4.1471999999999998</v>
      </c>
      <c r="H277" s="78">
        <f t="shared" si="15"/>
        <v>0.82943999999999984</v>
      </c>
      <c r="I277" s="79">
        <f t="shared" si="16"/>
        <v>4.9766399999999997</v>
      </c>
      <c r="J277" s="80">
        <f t="shared" si="18"/>
        <v>45352</v>
      </c>
      <c r="K277" s="299"/>
    </row>
    <row r="278" spans="1:11" ht="35.25" customHeight="1" thickBot="1" x14ac:dyDescent="0.35">
      <c r="A278" s="182">
        <v>105</v>
      </c>
      <c r="B278" s="150" t="s">
        <v>295</v>
      </c>
      <c r="C278" s="73" t="s">
        <v>161</v>
      </c>
      <c r="D278" s="71" t="str">
        <f t="shared" ref="D278:E280" si="20">D277</f>
        <v>плановая калькуляция от 28.02.2024</v>
      </c>
      <c r="E278" s="70">
        <f t="shared" si="20"/>
        <v>0.128</v>
      </c>
      <c r="F278" s="73">
        <v>17.399999999999999</v>
      </c>
      <c r="G278" s="175">
        <f>F278*E278</f>
        <v>2.2271999999999998</v>
      </c>
      <c r="H278" s="78">
        <f t="shared" si="15"/>
        <v>0.44543999999999995</v>
      </c>
      <c r="I278" s="79">
        <f t="shared" si="16"/>
        <v>2.6726399999999999</v>
      </c>
      <c r="J278" s="80">
        <f t="shared" si="18"/>
        <v>45352</v>
      </c>
      <c r="K278" s="299" t="s">
        <v>294</v>
      </c>
    </row>
    <row r="279" spans="1:11" ht="22.5" customHeight="1" thickBot="1" x14ac:dyDescent="0.35">
      <c r="A279" s="182">
        <v>106</v>
      </c>
      <c r="B279" s="150" t="s">
        <v>297</v>
      </c>
      <c r="C279" s="73" t="s">
        <v>161</v>
      </c>
      <c r="D279" s="71" t="str">
        <f t="shared" si="20"/>
        <v>плановая калькуляция от 28.02.2024</v>
      </c>
      <c r="E279" s="70">
        <f t="shared" si="20"/>
        <v>0.128</v>
      </c>
      <c r="F279" s="73">
        <v>5.4</v>
      </c>
      <c r="G279" s="175">
        <f>F279*E279</f>
        <v>0.69120000000000004</v>
      </c>
      <c r="H279" s="78">
        <f t="shared" si="15"/>
        <v>0.13824000000000003</v>
      </c>
      <c r="I279" s="79">
        <f t="shared" si="16"/>
        <v>0.82944000000000007</v>
      </c>
      <c r="J279" s="80">
        <f t="shared" si="18"/>
        <v>45352</v>
      </c>
      <c r="K279" s="299" t="s">
        <v>296</v>
      </c>
    </row>
    <row r="280" spans="1:11" ht="26.4" x14ac:dyDescent="0.3">
      <c r="A280" s="506">
        <v>107</v>
      </c>
      <c r="B280" s="81" t="s">
        <v>299</v>
      </c>
      <c r="C280" s="509" t="s">
        <v>161</v>
      </c>
      <c r="D280" s="367" t="str">
        <f t="shared" si="20"/>
        <v>плановая калькуляция от 28.02.2024</v>
      </c>
      <c r="E280" s="509">
        <f t="shared" si="20"/>
        <v>0.128</v>
      </c>
      <c r="F280" s="177"/>
      <c r="G280" s="178"/>
      <c r="H280" s="177"/>
      <c r="I280" s="179"/>
      <c r="J280" s="108"/>
      <c r="K280" s="300" t="s">
        <v>298</v>
      </c>
    </row>
    <row r="281" spans="1:11" ht="13.5" customHeight="1" x14ac:dyDescent="0.3">
      <c r="A281" s="507"/>
      <c r="B281" s="172" t="s">
        <v>300</v>
      </c>
      <c r="C281" s="510"/>
      <c r="D281" s="368"/>
      <c r="E281" s="510"/>
      <c r="F281" s="181">
        <v>45.6</v>
      </c>
      <c r="G281" s="173">
        <f>F281*E280</f>
        <v>5.8368000000000002</v>
      </c>
      <c r="H281" s="90">
        <f t="shared" si="15"/>
        <v>1.16736</v>
      </c>
      <c r="I281" s="91">
        <f t="shared" si="16"/>
        <v>7.0041600000000006</v>
      </c>
      <c r="J281" s="92">
        <f>J279</f>
        <v>45352</v>
      </c>
      <c r="K281" s="301" t="s">
        <v>304</v>
      </c>
    </row>
    <row r="282" spans="1:11" ht="12.75" customHeight="1" x14ac:dyDescent="0.3">
      <c r="A282" s="507"/>
      <c r="B282" s="172" t="s">
        <v>301</v>
      </c>
      <c r="C282" s="510"/>
      <c r="D282" s="368"/>
      <c r="E282" s="510"/>
      <c r="F282" s="181">
        <v>21.6</v>
      </c>
      <c r="G282" s="173">
        <f>F282*E280</f>
        <v>2.7648000000000001</v>
      </c>
      <c r="H282" s="90">
        <f t="shared" si="15"/>
        <v>0.55296000000000012</v>
      </c>
      <c r="I282" s="91">
        <f t="shared" si="16"/>
        <v>3.3177600000000003</v>
      </c>
      <c r="J282" s="92">
        <f>J281</f>
        <v>45352</v>
      </c>
      <c r="K282" s="301"/>
    </row>
    <row r="283" spans="1:11" ht="13.5" customHeight="1" x14ac:dyDescent="0.3">
      <c r="A283" s="507"/>
      <c r="B283" s="172" t="s">
        <v>302</v>
      </c>
      <c r="C283" s="510"/>
      <c r="D283" s="368"/>
      <c r="E283" s="510"/>
      <c r="F283" s="183">
        <v>54</v>
      </c>
      <c r="G283" s="173">
        <f>F283*E280</f>
        <v>6.9119999999999999</v>
      </c>
      <c r="H283" s="90">
        <f t="shared" si="15"/>
        <v>1.3824000000000001</v>
      </c>
      <c r="I283" s="91">
        <f t="shared" si="16"/>
        <v>8.2943999999999996</v>
      </c>
      <c r="J283" s="92">
        <f>J282</f>
        <v>45352</v>
      </c>
      <c r="K283" s="301"/>
    </row>
    <row r="284" spans="1:11" ht="12.75" customHeight="1" thickBot="1" x14ac:dyDescent="0.35">
      <c r="A284" s="508"/>
      <c r="B284" s="152" t="s">
        <v>303</v>
      </c>
      <c r="C284" s="511"/>
      <c r="D284" s="369"/>
      <c r="E284" s="511"/>
      <c r="F284" s="180">
        <v>74.400000000000006</v>
      </c>
      <c r="G284" s="174">
        <f>F284*E280</f>
        <v>9.523200000000001</v>
      </c>
      <c r="H284" s="96">
        <f t="shared" si="15"/>
        <v>1.9046400000000003</v>
      </c>
      <c r="I284" s="97">
        <f t="shared" si="16"/>
        <v>11.427840000000002</v>
      </c>
      <c r="J284" s="101">
        <f>J283</f>
        <v>45352</v>
      </c>
      <c r="K284" s="302"/>
    </row>
    <row r="285" spans="1:11" ht="13.5" customHeight="1" thickBot="1" x14ac:dyDescent="0.35">
      <c r="A285" s="182">
        <v>108</v>
      </c>
      <c r="B285" s="150" t="s">
        <v>307</v>
      </c>
      <c r="C285" s="73" t="s">
        <v>15</v>
      </c>
      <c r="D285" s="71" t="str">
        <f>D280</f>
        <v>плановая калькуляция от 28.02.2024</v>
      </c>
      <c r="E285" s="70">
        <f>E280</f>
        <v>0.128</v>
      </c>
      <c r="F285" s="73">
        <v>60</v>
      </c>
      <c r="G285" s="175">
        <f>E285*F285</f>
        <v>7.68</v>
      </c>
      <c r="H285" s="73">
        <f>G285*20/100</f>
        <v>1.536</v>
      </c>
      <c r="I285" s="184">
        <f t="shared" si="16"/>
        <v>9.2159999999999993</v>
      </c>
      <c r="J285" s="80">
        <f>J284</f>
        <v>45352</v>
      </c>
      <c r="K285" s="299"/>
    </row>
    <row r="286" spans="1:11" ht="1.5" hidden="1" customHeight="1" thickBot="1" x14ac:dyDescent="0.35">
      <c r="A286" s="185"/>
      <c r="B286" s="186"/>
      <c r="C286" s="185"/>
      <c r="D286" s="187"/>
      <c r="E286" s="188"/>
      <c r="F286" s="185"/>
      <c r="G286" s="189"/>
      <c r="H286" s="185"/>
      <c r="I286" s="190"/>
      <c r="J286" s="191"/>
      <c r="K286" s="192"/>
    </row>
    <row r="287" spans="1:11" ht="16.5" customHeight="1" x14ac:dyDescent="0.3">
      <c r="A287" s="449">
        <v>109</v>
      </c>
      <c r="B287" s="81" t="s">
        <v>339</v>
      </c>
      <c r="C287" s="364" t="s">
        <v>161</v>
      </c>
      <c r="D287" s="367" t="s">
        <v>367</v>
      </c>
      <c r="E287" s="364">
        <v>0.128</v>
      </c>
      <c r="F287" s="111"/>
      <c r="G287" s="112"/>
      <c r="H287" s="193"/>
      <c r="I287" s="119"/>
      <c r="J287" s="108"/>
      <c r="K287" s="303"/>
    </row>
    <row r="288" spans="1:11" ht="14.25" customHeight="1" x14ac:dyDescent="0.3">
      <c r="A288" s="384"/>
      <c r="B288" s="89" t="s">
        <v>337</v>
      </c>
      <c r="C288" s="365"/>
      <c r="D288" s="368"/>
      <c r="E288" s="365"/>
      <c r="F288" s="113">
        <v>21.6</v>
      </c>
      <c r="G288" s="114">
        <f>F288*E287</f>
        <v>2.7648000000000001</v>
      </c>
      <c r="H288" s="114">
        <f>G288*20/100</f>
        <v>0.55296000000000012</v>
      </c>
      <c r="I288" s="121">
        <f>G288+H288</f>
        <v>3.3177600000000003</v>
      </c>
      <c r="J288" s="92">
        <v>45352</v>
      </c>
      <c r="K288" s="304"/>
    </row>
    <row r="289" spans="1:11" ht="12.75" customHeight="1" thickBot="1" x14ac:dyDescent="0.35">
      <c r="A289" s="385"/>
      <c r="B289" s="93" t="s">
        <v>338</v>
      </c>
      <c r="C289" s="366"/>
      <c r="D289" s="369"/>
      <c r="E289" s="366"/>
      <c r="F289" s="109">
        <v>31.2</v>
      </c>
      <c r="G289" s="110">
        <f>F289*E287</f>
        <v>3.9935999999999998</v>
      </c>
      <c r="H289" s="110">
        <f>G289*20/100</f>
        <v>0.79871999999999999</v>
      </c>
      <c r="I289" s="123">
        <f>G289+H289</f>
        <v>4.7923200000000001</v>
      </c>
      <c r="J289" s="101">
        <f>J288</f>
        <v>45352</v>
      </c>
      <c r="K289" s="305"/>
    </row>
    <row r="290" spans="1:11" ht="21" customHeight="1" x14ac:dyDescent="0.3">
      <c r="A290" s="512">
        <v>110</v>
      </c>
      <c r="B290" s="194" t="s">
        <v>324</v>
      </c>
      <c r="C290" s="365" t="s">
        <v>161</v>
      </c>
      <c r="D290" s="368" t="str">
        <f>D287</f>
        <v>плановая калькуляция от 28.02.2024</v>
      </c>
      <c r="E290" s="365">
        <f>E285</f>
        <v>0.128</v>
      </c>
      <c r="F290" s="195"/>
      <c r="G290" s="196"/>
      <c r="H290" s="195"/>
      <c r="I290" s="197"/>
      <c r="J290" s="198"/>
      <c r="K290" s="306"/>
    </row>
    <row r="291" spans="1:11" ht="14.25" customHeight="1" x14ac:dyDescent="0.3">
      <c r="A291" s="513"/>
      <c r="B291" s="89" t="s">
        <v>289</v>
      </c>
      <c r="C291" s="365"/>
      <c r="D291" s="368"/>
      <c r="E291" s="365"/>
      <c r="F291" s="113">
        <v>15</v>
      </c>
      <c r="G291" s="114">
        <f>F291*E290</f>
        <v>1.92</v>
      </c>
      <c r="H291" s="114">
        <f>G291*20/100</f>
        <v>0.38400000000000001</v>
      </c>
      <c r="I291" s="121">
        <f>G291+H291</f>
        <v>2.3039999999999998</v>
      </c>
      <c r="J291" s="92">
        <f>J289</f>
        <v>45352</v>
      </c>
      <c r="K291" s="307"/>
    </row>
    <row r="292" spans="1:11" ht="14.25" customHeight="1" thickBot="1" x14ac:dyDescent="0.35">
      <c r="A292" s="514"/>
      <c r="B292" s="93" t="s">
        <v>290</v>
      </c>
      <c r="C292" s="366"/>
      <c r="D292" s="369"/>
      <c r="E292" s="366"/>
      <c r="F292" s="109">
        <v>21</v>
      </c>
      <c r="G292" s="110">
        <f>F292*E290</f>
        <v>2.6880000000000002</v>
      </c>
      <c r="H292" s="110">
        <f>G292*20/100</f>
        <v>0.53760000000000008</v>
      </c>
      <c r="I292" s="123">
        <f>G292+H292</f>
        <v>3.2256</v>
      </c>
      <c r="J292" s="101">
        <f>J291</f>
        <v>45352</v>
      </c>
      <c r="K292" s="308"/>
    </row>
    <row r="293" spans="1:11" ht="20.100000000000001" hidden="1" customHeight="1" x14ac:dyDescent="0.3">
      <c r="A293" s="199"/>
      <c r="B293" s="81"/>
      <c r="C293" s="364"/>
      <c r="D293" s="367" t="s">
        <v>331</v>
      </c>
      <c r="E293" s="364">
        <f>E290</f>
        <v>0.128</v>
      </c>
      <c r="F293" s="111"/>
      <c r="G293" s="112"/>
      <c r="H293" s="200"/>
      <c r="I293" s="119"/>
      <c r="J293" s="108"/>
      <c r="K293" s="293"/>
    </row>
    <row r="294" spans="1:11" ht="20.100000000000001" hidden="1" customHeight="1" x14ac:dyDescent="0.3">
      <c r="A294" s="201"/>
      <c r="B294" s="89"/>
      <c r="C294" s="365"/>
      <c r="D294" s="368"/>
      <c r="E294" s="365"/>
      <c r="F294" s="113"/>
      <c r="G294" s="114">
        <f>F294*E293</f>
        <v>0</v>
      </c>
      <c r="H294" s="202">
        <f>G294*20/100</f>
        <v>0</v>
      </c>
      <c r="I294" s="121">
        <f t="shared" ref="I294:I301" si="21">G294+H294</f>
        <v>0</v>
      </c>
      <c r="J294" s="92">
        <v>45012</v>
      </c>
      <c r="K294" s="307"/>
    </row>
    <row r="295" spans="1:11" ht="20.100000000000001" hidden="1" customHeight="1" thickBot="1" x14ac:dyDescent="0.35">
      <c r="A295" s="203"/>
      <c r="B295" s="93"/>
      <c r="C295" s="366"/>
      <c r="D295" s="369"/>
      <c r="E295" s="366"/>
      <c r="F295" s="109"/>
      <c r="G295" s="110">
        <f>F295*E293</f>
        <v>0</v>
      </c>
      <c r="H295" s="204">
        <f>G295*20/100</f>
        <v>0</v>
      </c>
      <c r="I295" s="123">
        <f t="shared" si="21"/>
        <v>0</v>
      </c>
      <c r="J295" s="98">
        <v>45012</v>
      </c>
      <c r="K295" s="308"/>
    </row>
    <row r="296" spans="1:11" ht="24" customHeight="1" thickBot="1" x14ac:dyDescent="0.35">
      <c r="A296" s="205">
        <v>111</v>
      </c>
      <c r="B296" s="69" t="s">
        <v>325</v>
      </c>
      <c r="C296" s="70" t="s">
        <v>332</v>
      </c>
      <c r="D296" s="71" t="str">
        <f>D290</f>
        <v>плановая калькуляция от 28.02.2024</v>
      </c>
      <c r="E296" s="70">
        <f>E293</f>
        <v>0.128</v>
      </c>
      <c r="F296" s="70">
        <v>18</v>
      </c>
      <c r="G296" s="116">
        <f t="shared" ref="G296:G301" si="22">F296*E296</f>
        <v>2.3040000000000003</v>
      </c>
      <c r="H296" s="116">
        <f>G296*20/100</f>
        <v>0.46080000000000004</v>
      </c>
      <c r="I296" s="117">
        <f t="shared" si="21"/>
        <v>2.7648000000000001</v>
      </c>
      <c r="J296" s="101">
        <f>J292</f>
        <v>45352</v>
      </c>
      <c r="K296" s="309"/>
    </row>
    <row r="297" spans="1:11" ht="21.75" customHeight="1" thickBot="1" x14ac:dyDescent="0.35">
      <c r="A297" s="205">
        <v>112</v>
      </c>
      <c r="B297" s="69" t="s">
        <v>326</v>
      </c>
      <c r="C297" s="70" t="s">
        <v>332</v>
      </c>
      <c r="D297" s="71" t="str">
        <f t="shared" ref="D297:E301" si="23">D296</f>
        <v>плановая калькуляция от 28.02.2024</v>
      </c>
      <c r="E297" s="70">
        <f t="shared" si="23"/>
        <v>0.128</v>
      </c>
      <c r="F297" s="70">
        <v>22.8</v>
      </c>
      <c r="G297" s="116">
        <f t="shared" si="22"/>
        <v>2.9184000000000001</v>
      </c>
      <c r="H297" s="116">
        <f>G297*20/100</f>
        <v>0.58367999999999998</v>
      </c>
      <c r="I297" s="117">
        <f t="shared" si="21"/>
        <v>3.5020800000000003</v>
      </c>
      <c r="J297" s="101">
        <f t="shared" ref="J297:J302" si="24">J296</f>
        <v>45352</v>
      </c>
      <c r="K297" s="309"/>
    </row>
    <row r="298" spans="1:11" ht="18" customHeight="1" thickBot="1" x14ac:dyDescent="0.35">
      <c r="A298" s="205">
        <v>113</v>
      </c>
      <c r="B298" s="69" t="s">
        <v>327</v>
      </c>
      <c r="C298" s="70" t="s">
        <v>333</v>
      </c>
      <c r="D298" s="71" t="str">
        <f t="shared" si="23"/>
        <v>плановая калькуляция от 28.02.2024</v>
      </c>
      <c r="E298" s="70">
        <f t="shared" si="23"/>
        <v>0.128</v>
      </c>
      <c r="F298" s="70">
        <v>27</v>
      </c>
      <c r="G298" s="116">
        <f t="shared" si="22"/>
        <v>3.456</v>
      </c>
      <c r="H298" s="206"/>
      <c r="I298" s="117">
        <f t="shared" si="21"/>
        <v>3.456</v>
      </c>
      <c r="J298" s="101">
        <f t="shared" si="24"/>
        <v>45352</v>
      </c>
      <c r="K298" s="309"/>
    </row>
    <row r="299" spans="1:11" ht="18.75" customHeight="1" thickBot="1" x14ac:dyDescent="0.35">
      <c r="A299" s="205">
        <v>114</v>
      </c>
      <c r="B299" s="69" t="s">
        <v>328</v>
      </c>
      <c r="C299" s="70" t="s">
        <v>334</v>
      </c>
      <c r="D299" s="71" t="str">
        <f t="shared" si="23"/>
        <v>плановая калькуляция от 28.02.2024</v>
      </c>
      <c r="E299" s="70">
        <f t="shared" si="23"/>
        <v>0.128</v>
      </c>
      <c r="F299" s="70">
        <v>3.6</v>
      </c>
      <c r="G299" s="116">
        <f t="shared" si="22"/>
        <v>0.46080000000000004</v>
      </c>
      <c r="H299" s="206"/>
      <c r="I299" s="117">
        <f t="shared" si="21"/>
        <v>0.46080000000000004</v>
      </c>
      <c r="J299" s="101">
        <f t="shared" si="24"/>
        <v>45352</v>
      </c>
      <c r="K299" s="309"/>
    </row>
    <row r="300" spans="1:11" ht="24" customHeight="1" thickBot="1" x14ac:dyDescent="0.35">
      <c r="A300" s="205">
        <v>115</v>
      </c>
      <c r="B300" s="69" t="s">
        <v>329</v>
      </c>
      <c r="C300" s="70" t="s">
        <v>335</v>
      </c>
      <c r="D300" s="71" t="str">
        <f t="shared" si="23"/>
        <v>плановая калькуляция от 28.02.2024</v>
      </c>
      <c r="E300" s="70">
        <f t="shared" si="23"/>
        <v>0.128</v>
      </c>
      <c r="F300" s="70">
        <v>13.2</v>
      </c>
      <c r="G300" s="116">
        <f t="shared" si="22"/>
        <v>1.6896</v>
      </c>
      <c r="H300" s="206"/>
      <c r="I300" s="117">
        <f t="shared" si="21"/>
        <v>1.6896</v>
      </c>
      <c r="J300" s="101">
        <f t="shared" si="24"/>
        <v>45352</v>
      </c>
      <c r="K300" s="309"/>
    </row>
    <row r="301" spans="1:11" ht="22.5" customHeight="1" thickBot="1" x14ac:dyDescent="0.35">
      <c r="A301" s="207">
        <v>116</v>
      </c>
      <c r="B301" s="208" t="s">
        <v>330</v>
      </c>
      <c r="C301" s="209" t="s">
        <v>336</v>
      </c>
      <c r="D301" s="83" t="str">
        <f t="shared" si="23"/>
        <v>плановая калькуляция от 28.02.2024</v>
      </c>
      <c r="E301" s="209">
        <f t="shared" si="23"/>
        <v>0.128</v>
      </c>
      <c r="F301" s="210">
        <v>28.2</v>
      </c>
      <c r="G301" s="210">
        <f t="shared" si="22"/>
        <v>3.6095999999999999</v>
      </c>
      <c r="H301" s="211"/>
      <c r="I301" s="212">
        <f t="shared" si="21"/>
        <v>3.6095999999999999</v>
      </c>
      <c r="J301" s="132">
        <f t="shared" si="24"/>
        <v>45352</v>
      </c>
      <c r="K301" s="310"/>
    </row>
    <row r="302" spans="1:11" ht="21" customHeight="1" x14ac:dyDescent="0.3">
      <c r="A302" s="376">
        <v>117</v>
      </c>
      <c r="B302" s="81" t="s">
        <v>340</v>
      </c>
      <c r="C302" s="364" t="s">
        <v>344</v>
      </c>
      <c r="D302" s="367" t="str">
        <f>D301</f>
        <v>плановая калькуляция от 28.02.2024</v>
      </c>
      <c r="E302" s="364">
        <f>E301</f>
        <v>0.128</v>
      </c>
      <c r="F302" s="112"/>
      <c r="G302" s="112"/>
      <c r="H302" s="112"/>
      <c r="I302" s="119"/>
      <c r="J302" s="373">
        <f t="shared" si="24"/>
        <v>45352</v>
      </c>
      <c r="K302" s="280"/>
    </row>
    <row r="303" spans="1:11" ht="13.5" customHeight="1" x14ac:dyDescent="0.3">
      <c r="A303" s="377"/>
      <c r="B303" s="89" t="s">
        <v>341</v>
      </c>
      <c r="C303" s="365"/>
      <c r="D303" s="368"/>
      <c r="E303" s="365"/>
      <c r="F303" s="114">
        <v>173.4</v>
      </c>
      <c r="G303" s="114">
        <f>E302*F303</f>
        <v>22.1952</v>
      </c>
      <c r="H303" s="114">
        <f>G303*20/100</f>
        <v>4.4390400000000003</v>
      </c>
      <c r="I303" s="121">
        <f>G303+H303</f>
        <v>26.634239999999998</v>
      </c>
      <c r="J303" s="374"/>
      <c r="K303" s="281"/>
    </row>
    <row r="304" spans="1:11" ht="14.25" customHeight="1" x14ac:dyDescent="0.3">
      <c r="A304" s="377"/>
      <c r="B304" s="89" t="s">
        <v>342</v>
      </c>
      <c r="C304" s="365"/>
      <c r="D304" s="368"/>
      <c r="E304" s="365"/>
      <c r="F304" s="114">
        <v>99.6</v>
      </c>
      <c r="G304" s="114">
        <f>E302*F304</f>
        <v>12.748799999999999</v>
      </c>
      <c r="H304" s="114">
        <f>G304*20/100</f>
        <v>2.54976</v>
      </c>
      <c r="I304" s="121">
        <f>G304+H304</f>
        <v>15.298559999999998</v>
      </c>
      <c r="J304" s="374"/>
      <c r="K304" s="281"/>
    </row>
    <row r="305" spans="1:11" ht="16.5" customHeight="1" thickBot="1" x14ac:dyDescent="0.35">
      <c r="A305" s="378"/>
      <c r="B305" s="93" t="s">
        <v>343</v>
      </c>
      <c r="C305" s="366"/>
      <c r="D305" s="369"/>
      <c r="E305" s="366"/>
      <c r="F305" s="110">
        <v>82.8</v>
      </c>
      <c r="G305" s="110">
        <f>E302*F305</f>
        <v>10.5984</v>
      </c>
      <c r="H305" s="110">
        <f>G305*F305/100</f>
        <v>8.7754751999999989</v>
      </c>
      <c r="I305" s="123">
        <f>G305+H305</f>
        <v>19.373875200000001</v>
      </c>
      <c r="J305" s="375"/>
      <c r="K305" s="282"/>
    </row>
    <row r="306" spans="1:11" ht="19.5" customHeight="1" thickBot="1" x14ac:dyDescent="0.35">
      <c r="A306" s="205">
        <v>118</v>
      </c>
      <c r="B306" s="69" t="s">
        <v>345</v>
      </c>
      <c r="C306" s="70" t="s">
        <v>346</v>
      </c>
      <c r="D306" s="71" t="str">
        <f>D302</f>
        <v>плановая калькуляция от 28.02.2024</v>
      </c>
      <c r="E306" s="70">
        <v>0.128</v>
      </c>
      <c r="F306" s="116">
        <v>50.8</v>
      </c>
      <c r="G306" s="116">
        <f>E306*F306</f>
        <v>6.5023999999999997</v>
      </c>
      <c r="H306" s="116">
        <f>G306*20/100</f>
        <v>1.3004800000000001</v>
      </c>
      <c r="I306" s="117">
        <f>G306+H306</f>
        <v>7.80288</v>
      </c>
      <c r="J306" s="80">
        <f>J302</f>
        <v>45352</v>
      </c>
      <c r="K306" s="279"/>
    </row>
    <row r="307" spans="1:11" ht="21" customHeight="1" thickBot="1" x14ac:dyDescent="0.35">
      <c r="A307" s="205">
        <v>119</v>
      </c>
      <c r="B307" s="69" t="s">
        <v>347</v>
      </c>
      <c r="C307" s="70" t="s">
        <v>191</v>
      </c>
      <c r="D307" s="71" t="str">
        <f>D306</f>
        <v>плановая калькуляция от 28.02.2024</v>
      </c>
      <c r="E307" s="70">
        <v>0.128</v>
      </c>
      <c r="F307" s="116">
        <v>9.24</v>
      </c>
      <c r="G307" s="116">
        <f>F307*E307</f>
        <v>1.18272</v>
      </c>
      <c r="H307" s="116">
        <f>G307*20/100</f>
        <v>0.23654399999999998</v>
      </c>
      <c r="I307" s="117">
        <f>G307+H307</f>
        <v>1.4192640000000001</v>
      </c>
      <c r="J307" s="80">
        <f>J306</f>
        <v>45352</v>
      </c>
      <c r="K307" s="279"/>
    </row>
    <row r="308" spans="1:11" ht="21.75" customHeight="1" x14ac:dyDescent="0.3">
      <c r="A308" s="370">
        <v>120</v>
      </c>
      <c r="B308" s="81" t="s">
        <v>348</v>
      </c>
      <c r="C308" s="364" t="s">
        <v>346</v>
      </c>
      <c r="D308" s="367" t="str">
        <f>D307</f>
        <v>плановая калькуляция от 28.02.2024</v>
      </c>
      <c r="E308" s="364">
        <f>E307</f>
        <v>0.128</v>
      </c>
      <c r="F308" s="112"/>
      <c r="G308" s="112"/>
      <c r="H308" s="112"/>
      <c r="I308" s="119"/>
      <c r="J308" s="373">
        <f>J307</f>
        <v>45352</v>
      </c>
      <c r="K308" s="280"/>
    </row>
    <row r="309" spans="1:11" ht="12.75" customHeight="1" x14ac:dyDescent="0.3">
      <c r="A309" s="371"/>
      <c r="B309" s="89" t="s">
        <v>349</v>
      </c>
      <c r="C309" s="365"/>
      <c r="D309" s="368"/>
      <c r="E309" s="365"/>
      <c r="F309" s="114">
        <v>3.36</v>
      </c>
      <c r="G309" s="114">
        <f>F309*E308</f>
        <v>0.43008000000000002</v>
      </c>
      <c r="H309" s="114">
        <f>G309*20/100</f>
        <v>8.6016000000000009E-2</v>
      </c>
      <c r="I309" s="121">
        <f>G309+H309</f>
        <v>0.516096</v>
      </c>
      <c r="J309" s="374"/>
      <c r="K309" s="281"/>
    </row>
    <row r="310" spans="1:11" ht="15.75" customHeight="1" thickBot="1" x14ac:dyDescent="0.35">
      <c r="A310" s="371"/>
      <c r="B310" s="93" t="s">
        <v>350</v>
      </c>
      <c r="C310" s="366"/>
      <c r="D310" s="369"/>
      <c r="E310" s="366"/>
      <c r="F310" s="110">
        <v>4.2</v>
      </c>
      <c r="G310" s="110">
        <f>F310*E308</f>
        <v>0.53760000000000008</v>
      </c>
      <c r="H310" s="110">
        <f>G310*20/100</f>
        <v>0.10752000000000002</v>
      </c>
      <c r="I310" s="123">
        <f>G310+H310</f>
        <v>0.64512000000000014</v>
      </c>
      <c r="J310" s="375"/>
      <c r="K310" s="282"/>
    </row>
    <row r="311" spans="1:11" ht="21" customHeight="1" thickBot="1" x14ac:dyDescent="0.35">
      <c r="A311" s="372"/>
      <c r="B311" s="69" t="s">
        <v>351</v>
      </c>
      <c r="C311" s="70" t="s">
        <v>346</v>
      </c>
      <c r="D311" s="71" t="str">
        <f>D308</f>
        <v>плановая калькуляция от 28.02.2024</v>
      </c>
      <c r="E311" s="70">
        <f>E308</f>
        <v>0.128</v>
      </c>
      <c r="F311" s="116">
        <v>6.72</v>
      </c>
      <c r="G311" s="116">
        <f>F311*E311</f>
        <v>0.86016000000000004</v>
      </c>
      <c r="H311" s="116">
        <f>G311*20/100</f>
        <v>0.17203200000000002</v>
      </c>
      <c r="I311" s="117">
        <f>G311+H311</f>
        <v>1.032192</v>
      </c>
      <c r="J311" s="80">
        <f>J308</f>
        <v>45352</v>
      </c>
      <c r="K311" s="279"/>
    </row>
    <row r="312" spans="1:11" ht="19.5" customHeight="1" x14ac:dyDescent="0.3">
      <c r="A312" s="370">
        <v>121</v>
      </c>
      <c r="B312" s="81" t="s">
        <v>352</v>
      </c>
      <c r="C312" s="364" t="s">
        <v>353</v>
      </c>
      <c r="D312" s="367" t="str">
        <f>D311</f>
        <v>плановая калькуляция от 28.02.2024</v>
      </c>
      <c r="E312" s="364">
        <v>0.128</v>
      </c>
      <c r="F312" s="112"/>
      <c r="G312" s="112"/>
      <c r="H312" s="200"/>
      <c r="I312" s="119"/>
      <c r="J312" s="373">
        <f>J311</f>
        <v>45352</v>
      </c>
      <c r="K312" s="280"/>
    </row>
    <row r="313" spans="1:11" ht="14.25" customHeight="1" x14ac:dyDescent="0.3">
      <c r="A313" s="371"/>
      <c r="B313" s="89" t="s">
        <v>354</v>
      </c>
      <c r="C313" s="365"/>
      <c r="D313" s="368"/>
      <c r="E313" s="365"/>
      <c r="F313" s="114">
        <v>7.2</v>
      </c>
      <c r="G313" s="114">
        <f>F313*E312</f>
        <v>0.92160000000000009</v>
      </c>
      <c r="H313" s="114">
        <f>G313*20/100</f>
        <v>0.18432000000000001</v>
      </c>
      <c r="I313" s="121">
        <f>G31</f>
        <v>3.0720000000000001</v>
      </c>
      <c r="J313" s="374"/>
      <c r="K313" s="281"/>
    </row>
    <row r="314" spans="1:11" ht="15" customHeight="1" thickBot="1" x14ac:dyDescent="0.35">
      <c r="A314" s="372"/>
      <c r="B314" s="93" t="s">
        <v>355</v>
      </c>
      <c r="C314" s="366"/>
      <c r="D314" s="369"/>
      <c r="E314" s="366"/>
      <c r="F314" s="110">
        <v>3.6</v>
      </c>
      <c r="G314" s="110">
        <f>E312*F314</f>
        <v>0.46080000000000004</v>
      </c>
      <c r="H314" s="110">
        <f>G314*20/100</f>
        <v>9.2160000000000006E-2</v>
      </c>
      <c r="I314" s="123">
        <f>G314+H314</f>
        <v>0.55296000000000001</v>
      </c>
      <c r="J314" s="375"/>
      <c r="K314" s="282"/>
    </row>
    <row r="315" spans="1:11" ht="20.25" customHeight="1" thickBot="1" x14ac:dyDescent="0.35">
      <c r="A315" s="205">
        <v>122</v>
      </c>
      <c r="B315" s="69" t="s">
        <v>356</v>
      </c>
      <c r="C315" s="70" t="s">
        <v>161</v>
      </c>
      <c r="D315" s="71" t="str">
        <f>D312</f>
        <v>плановая калькуляция от 28.02.2024</v>
      </c>
      <c r="E315" s="70">
        <v>0.128</v>
      </c>
      <c r="F315" s="116">
        <v>24</v>
      </c>
      <c r="G315" s="116">
        <f>E315*F315</f>
        <v>3.0720000000000001</v>
      </c>
      <c r="H315" s="116">
        <f>G315*20/100</f>
        <v>0.61439999999999995</v>
      </c>
      <c r="I315" s="117">
        <f>G315+H315</f>
        <v>3.6863999999999999</v>
      </c>
      <c r="J315" s="80">
        <f>J312</f>
        <v>45352</v>
      </c>
      <c r="K315" s="279"/>
    </row>
    <row r="316" spans="1:11" ht="19.5" customHeight="1" thickBot="1" x14ac:dyDescent="0.35">
      <c r="A316" s="205">
        <v>123</v>
      </c>
      <c r="B316" s="69" t="s">
        <v>357</v>
      </c>
      <c r="C316" s="70" t="s">
        <v>161</v>
      </c>
      <c r="D316" s="71" t="str">
        <f>D315</f>
        <v>плановая калькуляция от 28.02.2024</v>
      </c>
      <c r="E316" s="70">
        <f>E315</f>
        <v>0.128</v>
      </c>
      <c r="F316" s="116">
        <v>4.8</v>
      </c>
      <c r="G316" s="116">
        <f>F316*E316</f>
        <v>0.61439999999999995</v>
      </c>
      <c r="H316" s="116">
        <f>G316*20/100</f>
        <v>0.12287999999999999</v>
      </c>
      <c r="I316" s="117">
        <f>G316+H316</f>
        <v>0.73727999999999994</v>
      </c>
      <c r="J316" s="80">
        <f>J315</f>
        <v>45352</v>
      </c>
      <c r="K316" s="279"/>
    </row>
    <row r="317" spans="1:11" ht="22.5" customHeight="1" x14ac:dyDescent="0.3">
      <c r="A317" s="370">
        <v>124</v>
      </c>
      <c r="B317" s="81" t="s">
        <v>358</v>
      </c>
      <c r="C317" s="364" t="s">
        <v>191</v>
      </c>
      <c r="D317" s="367" t="str">
        <f>D316</f>
        <v>плановая калькуляция от 28.02.2024</v>
      </c>
      <c r="E317" s="364">
        <f>E316</f>
        <v>0.128</v>
      </c>
      <c r="F317" s="112"/>
      <c r="G317" s="112"/>
      <c r="H317" s="200"/>
      <c r="I317" s="119"/>
      <c r="J317" s="373">
        <f>J316</f>
        <v>45352</v>
      </c>
      <c r="K317" s="280"/>
    </row>
    <row r="318" spans="1:11" ht="15.75" customHeight="1" x14ac:dyDescent="0.3">
      <c r="A318" s="371"/>
      <c r="B318" s="194" t="s">
        <v>359</v>
      </c>
      <c r="C318" s="365"/>
      <c r="D318" s="368"/>
      <c r="E318" s="365"/>
      <c r="F318" s="196">
        <v>50.4</v>
      </c>
      <c r="G318" s="196">
        <f>F318*E317</f>
        <v>6.4512</v>
      </c>
      <c r="H318" s="213"/>
      <c r="I318" s="197">
        <f>G318+H318</f>
        <v>6.4512</v>
      </c>
      <c r="J318" s="374"/>
      <c r="K318" s="311"/>
    </row>
    <row r="319" spans="1:11" ht="14.25" customHeight="1" thickBot="1" x14ac:dyDescent="0.35">
      <c r="A319" s="372"/>
      <c r="B319" s="214" t="s">
        <v>360</v>
      </c>
      <c r="C319" s="366"/>
      <c r="D319" s="369"/>
      <c r="E319" s="366"/>
      <c r="F319" s="158">
        <v>25.2</v>
      </c>
      <c r="G319" s="158">
        <f>F319*E317</f>
        <v>3.2256</v>
      </c>
      <c r="H319" s="215"/>
      <c r="I319" s="159">
        <f>G319+H319</f>
        <v>3.2256</v>
      </c>
      <c r="J319" s="375"/>
      <c r="K319" s="312"/>
    </row>
    <row r="320" spans="1:11" ht="24" customHeight="1" thickBot="1" x14ac:dyDescent="0.35">
      <c r="A320" s="207">
        <v>125</v>
      </c>
      <c r="B320" s="208" t="s">
        <v>361</v>
      </c>
      <c r="C320" s="209" t="s">
        <v>220</v>
      </c>
      <c r="D320" s="216" t="str">
        <f>D317</f>
        <v>плановая калькуляция от 28.02.2024</v>
      </c>
      <c r="E320" s="209">
        <f>E317</f>
        <v>0.128</v>
      </c>
      <c r="F320" s="209">
        <v>13.2</v>
      </c>
      <c r="G320" s="210">
        <f>F320*E320</f>
        <v>1.6896</v>
      </c>
      <c r="H320" s="210">
        <f>G320*20/100</f>
        <v>0.33792</v>
      </c>
      <c r="I320" s="212">
        <f>G320+H320</f>
        <v>2.02752</v>
      </c>
      <c r="J320" s="88">
        <f>J317</f>
        <v>45352</v>
      </c>
      <c r="K320" s="313"/>
    </row>
    <row r="321" spans="1:11" ht="24" customHeight="1" thickBot="1" x14ac:dyDescent="0.35">
      <c r="A321" s="205">
        <v>126</v>
      </c>
      <c r="B321" s="69" t="s">
        <v>363</v>
      </c>
      <c r="C321" s="70" t="s">
        <v>362</v>
      </c>
      <c r="D321" s="217" t="str">
        <f>D320</f>
        <v>плановая калькуляция от 28.02.2024</v>
      </c>
      <c r="E321" s="70">
        <v>0.128</v>
      </c>
      <c r="F321" s="70">
        <v>141</v>
      </c>
      <c r="G321" s="116">
        <f>F321*E321</f>
        <v>18.048000000000002</v>
      </c>
      <c r="H321" s="116">
        <f>G321*20/100</f>
        <v>3.6096000000000004</v>
      </c>
      <c r="I321" s="117">
        <f>G321+H321</f>
        <v>21.657600000000002</v>
      </c>
      <c r="J321" s="80">
        <f>J320</f>
        <v>45352</v>
      </c>
      <c r="K321" s="314"/>
    </row>
    <row r="322" spans="1:11" ht="24" customHeight="1" thickBot="1" x14ac:dyDescent="0.35">
      <c r="A322" s="363" t="s">
        <v>371</v>
      </c>
      <c r="B322" s="363"/>
      <c r="C322" s="363"/>
      <c r="D322" s="363"/>
      <c r="E322" s="363"/>
      <c r="F322" s="363"/>
      <c r="G322" s="363"/>
      <c r="H322" s="363"/>
      <c r="I322" s="363"/>
      <c r="J322" s="188"/>
      <c r="K322" s="188"/>
    </row>
    <row r="323" spans="1:11" ht="19.8" thickBot="1" x14ac:dyDescent="0.4">
      <c r="A323" s="234">
        <v>127</v>
      </c>
      <c r="B323" s="244" t="s">
        <v>372</v>
      </c>
      <c r="C323" s="259" t="s">
        <v>380</v>
      </c>
      <c r="D323" s="250"/>
      <c r="E323" s="235"/>
      <c r="F323" s="235"/>
      <c r="G323" s="235"/>
      <c r="H323" s="235"/>
      <c r="I323" s="236">
        <v>0.8</v>
      </c>
    </row>
    <row r="324" spans="1:11" ht="19.8" thickBot="1" x14ac:dyDescent="0.4">
      <c r="A324" s="234">
        <v>128</v>
      </c>
      <c r="B324" s="244" t="s">
        <v>373</v>
      </c>
      <c r="C324" s="259" t="s">
        <v>382</v>
      </c>
      <c r="D324" s="250"/>
      <c r="E324" s="235"/>
      <c r="F324" s="235"/>
      <c r="G324" s="235"/>
      <c r="H324" s="235"/>
      <c r="I324" s="236">
        <v>2.82</v>
      </c>
    </row>
    <row r="325" spans="1:11" ht="16.5" customHeight="1" thickBot="1" x14ac:dyDescent="0.4">
      <c r="A325" s="223">
        <v>129</v>
      </c>
      <c r="B325" s="246" t="s">
        <v>384</v>
      </c>
      <c r="C325" s="259" t="s">
        <v>380</v>
      </c>
      <c r="D325" s="251"/>
      <c r="E325" s="224"/>
      <c r="F325" s="224"/>
      <c r="G325" s="224"/>
      <c r="H325" s="224"/>
      <c r="I325" s="225">
        <v>5.03</v>
      </c>
    </row>
    <row r="326" spans="1:11" ht="16.5" customHeight="1" thickBot="1" x14ac:dyDescent="0.4">
      <c r="A326" s="223">
        <v>130</v>
      </c>
      <c r="B326" s="246" t="s">
        <v>383</v>
      </c>
      <c r="C326" s="259" t="s">
        <v>382</v>
      </c>
      <c r="D326" s="251"/>
      <c r="E326" s="224"/>
      <c r="F326" s="224"/>
      <c r="G326" s="224"/>
      <c r="H326" s="224"/>
      <c r="I326" s="225">
        <v>3.32</v>
      </c>
    </row>
    <row r="327" spans="1:11" ht="16.5" customHeight="1" thickBot="1" x14ac:dyDescent="0.4">
      <c r="A327" s="223">
        <v>131</v>
      </c>
      <c r="B327" s="246" t="s">
        <v>387</v>
      </c>
      <c r="C327" s="259" t="s">
        <v>380</v>
      </c>
      <c r="D327" s="251"/>
      <c r="E327" s="224"/>
      <c r="F327" s="224"/>
      <c r="G327" s="224"/>
      <c r="H327" s="224"/>
      <c r="I327" s="225">
        <v>7.65</v>
      </c>
    </row>
    <row r="328" spans="1:11" ht="19.8" thickBot="1" x14ac:dyDescent="0.4">
      <c r="A328" s="234">
        <v>132</v>
      </c>
      <c r="B328" s="244" t="s">
        <v>388</v>
      </c>
      <c r="C328" s="259" t="s">
        <v>380</v>
      </c>
      <c r="D328" s="250"/>
      <c r="E328" s="235"/>
      <c r="F328" s="235"/>
      <c r="G328" s="235"/>
      <c r="H328" s="235"/>
      <c r="I328" s="236">
        <v>5.87</v>
      </c>
    </row>
    <row r="329" spans="1:11" ht="19.8" thickBot="1" x14ac:dyDescent="0.4">
      <c r="A329" s="241">
        <v>133</v>
      </c>
      <c r="B329" s="244" t="s">
        <v>374</v>
      </c>
      <c r="C329" s="259" t="s">
        <v>380</v>
      </c>
      <c r="D329" s="252"/>
      <c r="E329" s="242"/>
      <c r="F329" s="242"/>
      <c r="G329" s="242"/>
      <c r="H329" s="242"/>
      <c r="I329" s="243">
        <v>1.71</v>
      </c>
    </row>
    <row r="330" spans="1:11" ht="17.399999999999999" thickBot="1" x14ac:dyDescent="0.35">
      <c r="A330" s="234">
        <v>134</v>
      </c>
      <c r="B330" s="244" t="s">
        <v>375</v>
      </c>
      <c r="C330" s="259" t="s">
        <v>380</v>
      </c>
      <c r="D330" s="253"/>
      <c r="E330" s="235"/>
      <c r="F330" s="235"/>
      <c r="G330" s="235"/>
      <c r="H330" s="235"/>
      <c r="I330" s="236">
        <v>2.5099999999999998</v>
      </c>
    </row>
    <row r="331" spans="1:11" ht="17.399999999999999" thickBot="1" x14ac:dyDescent="0.35">
      <c r="A331" s="234">
        <v>135</v>
      </c>
      <c r="B331" s="244" t="s">
        <v>385</v>
      </c>
      <c r="C331" s="259" t="s">
        <v>380</v>
      </c>
      <c r="D331" s="253"/>
      <c r="E331" s="235"/>
      <c r="F331" s="235"/>
      <c r="G331" s="235"/>
      <c r="H331" s="235"/>
      <c r="I331" s="236">
        <v>6.74</v>
      </c>
    </row>
    <row r="332" spans="1:11" ht="17.399999999999999" thickBot="1" x14ac:dyDescent="0.35">
      <c r="A332" s="260">
        <v>136</v>
      </c>
      <c r="B332" s="244" t="s">
        <v>386</v>
      </c>
      <c r="C332" s="259" t="s">
        <v>380</v>
      </c>
      <c r="D332" s="261"/>
      <c r="E332" s="262"/>
      <c r="F332" s="262"/>
      <c r="G332" s="262"/>
      <c r="H332" s="262"/>
      <c r="I332" s="225">
        <v>5.83</v>
      </c>
    </row>
    <row r="333" spans="1:11" ht="17.399999999999999" thickBot="1" x14ac:dyDescent="0.35">
      <c r="A333" s="231">
        <v>137</v>
      </c>
      <c r="B333" s="248" t="s">
        <v>376</v>
      </c>
      <c r="C333" s="259"/>
      <c r="D333" s="257"/>
      <c r="E333" s="232"/>
      <c r="F333" s="232"/>
      <c r="G333" s="232"/>
      <c r="H333" s="232"/>
      <c r="I333" s="233"/>
    </row>
    <row r="334" spans="1:11" ht="17.399999999999999" thickBot="1" x14ac:dyDescent="0.35">
      <c r="A334" s="226"/>
      <c r="B334" s="247" t="s">
        <v>389</v>
      </c>
      <c r="C334" s="259" t="s">
        <v>380</v>
      </c>
      <c r="D334" s="255"/>
      <c r="E334" s="222"/>
      <c r="F334" s="222"/>
      <c r="G334" s="222"/>
      <c r="H334" s="222"/>
      <c r="I334" s="227">
        <v>9.35</v>
      </c>
    </row>
    <row r="335" spans="1:11" ht="17.399999999999999" thickBot="1" x14ac:dyDescent="0.35">
      <c r="A335" s="226"/>
      <c r="B335" s="247" t="s">
        <v>390</v>
      </c>
      <c r="C335" s="259" t="s">
        <v>380</v>
      </c>
      <c r="D335" s="255"/>
      <c r="E335" s="222"/>
      <c r="F335" s="222"/>
      <c r="G335" s="222"/>
      <c r="H335" s="222"/>
      <c r="I335" s="227">
        <v>11.06</v>
      </c>
    </row>
    <row r="336" spans="1:11" ht="17.399999999999999" thickBot="1" x14ac:dyDescent="0.35">
      <c r="A336" s="237"/>
      <c r="B336" s="249" t="s">
        <v>391</v>
      </c>
      <c r="C336" s="259" t="s">
        <v>380</v>
      </c>
      <c r="D336" s="258"/>
      <c r="E336" s="238"/>
      <c r="F336" s="238"/>
      <c r="G336" s="238"/>
      <c r="H336" s="238"/>
      <c r="I336" s="239">
        <v>12.77</v>
      </c>
    </row>
    <row r="337" spans="1:9" ht="17.399999999999999" thickBot="1" x14ac:dyDescent="0.35">
      <c r="A337" s="223">
        <v>138</v>
      </c>
      <c r="B337" s="246" t="s">
        <v>377</v>
      </c>
      <c r="C337" s="259"/>
      <c r="D337" s="254"/>
      <c r="E337" s="224"/>
      <c r="F337" s="224"/>
      <c r="G337" s="224"/>
      <c r="H337" s="224"/>
      <c r="I337" s="225"/>
    </row>
    <row r="338" spans="1:9" ht="17.399999999999999" thickBot="1" x14ac:dyDescent="0.35">
      <c r="A338" s="226"/>
      <c r="B338" s="247" t="s">
        <v>389</v>
      </c>
      <c r="C338" s="259" t="s">
        <v>380</v>
      </c>
      <c r="D338" s="255"/>
      <c r="E338" s="222"/>
      <c r="F338" s="222"/>
      <c r="G338" s="222"/>
      <c r="H338" s="222"/>
      <c r="I338" s="227">
        <v>10.06</v>
      </c>
    </row>
    <row r="339" spans="1:9" ht="17.399999999999999" thickBot="1" x14ac:dyDescent="0.35">
      <c r="A339" s="226"/>
      <c r="B339" s="247" t="s">
        <v>390</v>
      </c>
      <c r="C339" s="259" t="s">
        <v>380</v>
      </c>
      <c r="D339" s="255"/>
      <c r="E339" s="222"/>
      <c r="F339" s="222"/>
      <c r="G339" s="222"/>
      <c r="H339" s="222"/>
      <c r="I339" s="227">
        <v>14.58</v>
      </c>
    </row>
    <row r="340" spans="1:9" ht="17.399999999999999" thickBot="1" x14ac:dyDescent="0.35">
      <c r="A340" s="228"/>
      <c r="B340" s="249" t="s">
        <v>391</v>
      </c>
      <c r="C340" s="259" t="s">
        <v>380</v>
      </c>
      <c r="D340" s="256"/>
      <c r="E340" s="229"/>
      <c r="F340" s="229"/>
      <c r="G340" s="229"/>
      <c r="H340" s="229"/>
      <c r="I340" s="230">
        <v>16.59</v>
      </c>
    </row>
    <row r="341" spans="1:9" ht="17.399999999999999" thickBot="1" x14ac:dyDescent="0.35">
      <c r="A341" s="231">
        <v>139</v>
      </c>
      <c r="B341" s="271" t="s">
        <v>378</v>
      </c>
      <c r="C341" s="270"/>
      <c r="D341" s="257"/>
      <c r="E341" s="232"/>
      <c r="F341" s="232"/>
      <c r="G341" s="232"/>
      <c r="H341" s="232"/>
      <c r="I341" s="233"/>
    </row>
    <row r="342" spans="1:9" ht="17.399999999999999" thickBot="1" x14ac:dyDescent="0.35">
      <c r="A342" s="226"/>
      <c r="B342" s="247" t="s">
        <v>389</v>
      </c>
      <c r="C342" s="259" t="s">
        <v>381</v>
      </c>
      <c r="D342" s="255"/>
      <c r="E342" s="222"/>
      <c r="F342" s="222"/>
      <c r="G342" s="222"/>
      <c r="H342" s="222"/>
      <c r="I342" s="227">
        <v>5.03</v>
      </c>
    </row>
    <row r="343" spans="1:9" ht="17.399999999999999" thickBot="1" x14ac:dyDescent="0.35">
      <c r="A343" s="226"/>
      <c r="B343" s="247" t="s">
        <v>390</v>
      </c>
      <c r="C343" s="259" t="s">
        <v>380</v>
      </c>
      <c r="D343" s="255"/>
      <c r="E343" s="222"/>
      <c r="F343" s="222"/>
      <c r="G343" s="222"/>
      <c r="H343" s="222"/>
      <c r="I343" s="227">
        <v>5.73</v>
      </c>
    </row>
    <row r="344" spans="1:9" ht="17.399999999999999" thickBot="1" x14ac:dyDescent="0.35">
      <c r="A344" s="237"/>
      <c r="B344" s="249" t="s">
        <v>391</v>
      </c>
      <c r="C344" s="259" t="s">
        <v>380</v>
      </c>
      <c r="D344" s="258"/>
      <c r="E344" s="238"/>
      <c r="F344" s="238"/>
      <c r="G344" s="238"/>
      <c r="H344" s="238"/>
      <c r="I344" s="239">
        <v>6.34</v>
      </c>
    </row>
    <row r="345" spans="1:9" ht="17.399999999999999" thickBot="1" x14ac:dyDescent="0.35">
      <c r="A345" s="260">
        <v>140</v>
      </c>
      <c r="B345" s="273" t="s">
        <v>379</v>
      </c>
      <c r="C345" s="245"/>
      <c r="D345" s="240"/>
      <c r="E345" s="235"/>
      <c r="F345" s="235"/>
      <c r="G345" s="235"/>
      <c r="H345" s="235"/>
      <c r="I345" s="236"/>
    </row>
    <row r="346" spans="1:9" ht="17.399999999999999" thickBot="1" x14ac:dyDescent="0.35">
      <c r="A346" s="274"/>
      <c r="B346" s="275" t="s">
        <v>389</v>
      </c>
      <c r="C346" s="272" t="s">
        <v>381</v>
      </c>
      <c r="D346" s="264"/>
      <c r="E346" s="265"/>
      <c r="F346" s="265"/>
      <c r="G346" s="265"/>
      <c r="H346" s="265"/>
      <c r="I346" s="233">
        <v>16.09</v>
      </c>
    </row>
    <row r="347" spans="1:9" ht="17.399999999999999" thickBot="1" x14ac:dyDescent="0.35">
      <c r="A347" s="263"/>
      <c r="B347" s="276" t="s">
        <v>390</v>
      </c>
      <c r="C347" s="270" t="s">
        <v>380</v>
      </c>
      <c r="D347" s="264"/>
      <c r="E347" s="265"/>
      <c r="F347" s="265"/>
      <c r="G347" s="265"/>
      <c r="H347" s="265"/>
      <c r="I347" s="227">
        <v>18.8</v>
      </c>
    </row>
    <row r="348" spans="1:9" ht="17.399999999999999" thickBot="1" x14ac:dyDescent="0.35">
      <c r="A348" s="266"/>
      <c r="B348" s="277" t="s">
        <v>391</v>
      </c>
      <c r="C348" s="270" t="s">
        <v>380</v>
      </c>
      <c r="D348" s="267"/>
      <c r="E348" s="268"/>
      <c r="F348" s="268"/>
      <c r="G348" s="268"/>
      <c r="H348" s="268"/>
      <c r="I348" s="230">
        <v>21.42</v>
      </c>
    </row>
  </sheetData>
  <mergeCells count="377">
    <mergeCell ref="A280:A284"/>
    <mergeCell ref="C280:C284"/>
    <mergeCell ref="D280:D284"/>
    <mergeCell ref="E280:E284"/>
    <mergeCell ref="C290:C292"/>
    <mergeCell ref="D290:D292"/>
    <mergeCell ref="A270:A273"/>
    <mergeCell ref="C270:C273"/>
    <mergeCell ref="D270:D273"/>
    <mergeCell ref="E270:E273"/>
    <mergeCell ref="A274:A276"/>
    <mergeCell ref="C274:C276"/>
    <mergeCell ref="D274:D276"/>
    <mergeCell ref="E274:E276"/>
    <mergeCell ref="A290:A292"/>
    <mergeCell ref="A287:A289"/>
    <mergeCell ref="D259:D260"/>
    <mergeCell ref="A264:A268"/>
    <mergeCell ref="C264:C268"/>
    <mergeCell ref="D264:D268"/>
    <mergeCell ref="E264:E268"/>
    <mergeCell ref="K265:K268"/>
    <mergeCell ref="A249:A251"/>
    <mergeCell ref="C249:C251"/>
    <mergeCell ref="D249:D251"/>
    <mergeCell ref="E249:E251"/>
    <mergeCell ref="D252:D254"/>
    <mergeCell ref="A256:A258"/>
    <mergeCell ref="C256:C258"/>
    <mergeCell ref="D256:D258"/>
    <mergeCell ref="E256:E258"/>
    <mergeCell ref="A241:A243"/>
    <mergeCell ref="C241:C243"/>
    <mergeCell ref="D241:D243"/>
    <mergeCell ref="E241:E243"/>
    <mergeCell ref="A244:A248"/>
    <mergeCell ref="C244:C248"/>
    <mergeCell ref="D244:D248"/>
    <mergeCell ref="E244:E248"/>
    <mergeCell ref="C233:C236"/>
    <mergeCell ref="D233:D236"/>
    <mergeCell ref="E233:E236"/>
    <mergeCell ref="A237:A239"/>
    <mergeCell ref="C237:C239"/>
    <mergeCell ref="D237:D239"/>
    <mergeCell ref="E237:E239"/>
    <mergeCell ref="D223:D226"/>
    <mergeCell ref="A224:A226"/>
    <mergeCell ref="C224:C226"/>
    <mergeCell ref="E224:E226"/>
    <mergeCell ref="A228:A231"/>
    <mergeCell ref="C228:C231"/>
    <mergeCell ref="D228:D231"/>
    <mergeCell ref="E228:E231"/>
    <mergeCell ref="A217:A219"/>
    <mergeCell ref="C217:C219"/>
    <mergeCell ref="D217:D219"/>
    <mergeCell ref="E217:E219"/>
    <mergeCell ref="A220:A222"/>
    <mergeCell ref="C220:C222"/>
    <mergeCell ref="D220:D222"/>
    <mergeCell ref="E220:E222"/>
    <mergeCell ref="A208:A210"/>
    <mergeCell ref="C208:C210"/>
    <mergeCell ref="D208:D210"/>
    <mergeCell ref="E208:E210"/>
    <mergeCell ref="A213:A215"/>
    <mergeCell ref="C213:C215"/>
    <mergeCell ref="D213:D215"/>
    <mergeCell ref="E213:E215"/>
    <mergeCell ref="A198:A202"/>
    <mergeCell ref="C198:C202"/>
    <mergeCell ref="D198:D202"/>
    <mergeCell ref="E198:E202"/>
    <mergeCell ref="A203:A205"/>
    <mergeCell ref="C203:C205"/>
    <mergeCell ref="D203:D205"/>
    <mergeCell ref="E203:E205"/>
    <mergeCell ref="A189:A191"/>
    <mergeCell ref="C189:C191"/>
    <mergeCell ref="D189:D191"/>
    <mergeCell ref="E189:E191"/>
    <mergeCell ref="A192:A196"/>
    <mergeCell ref="C192:C195"/>
    <mergeCell ref="D192:D196"/>
    <mergeCell ref="E192:E196"/>
    <mergeCell ref="A173:A177"/>
    <mergeCell ref="C173:C177"/>
    <mergeCell ref="D173:D177"/>
    <mergeCell ref="E173:E177"/>
    <mergeCell ref="D178:D182"/>
    <mergeCell ref="A183:A187"/>
    <mergeCell ref="C183:C187"/>
    <mergeCell ref="D183:D187"/>
    <mergeCell ref="E183:E187"/>
    <mergeCell ref="D159:D160"/>
    <mergeCell ref="A162:A166"/>
    <mergeCell ref="C162:C166"/>
    <mergeCell ref="D162:D166"/>
    <mergeCell ref="E162:E166"/>
    <mergeCell ref="A168:A172"/>
    <mergeCell ref="C168:C172"/>
    <mergeCell ref="D168:D172"/>
    <mergeCell ref="E168:E172"/>
    <mergeCell ref="A150:A152"/>
    <mergeCell ref="C151:C152"/>
    <mergeCell ref="D151:D152"/>
    <mergeCell ref="E151:E152"/>
    <mergeCell ref="A153:A156"/>
    <mergeCell ref="D153:D156"/>
    <mergeCell ref="C154:C156"/>
    <mergeCell ref="E154:E156"/>
    <mergeCell ref="A144:A146"/>
    <mergeCell ref="D144:D146"/>
    <mergeCell ref="C145:C146"/>
    <mergeCell ref="E145:E146"/>
    <mergeCell ref="A147:A149"/>
    <mergeCell ref="D147:D149"/>
    <mergeCell ref="C148:C149"/>
    <mergeCell ref="E148:E149"/>
    <mergeCell ref="E134:E136"/>
    <mergeCell ref="A138:A140"/>
    <mergeCell ref="C138:C140"/>
    <mergeCell ref="D138:D140"/>
    <mergeCell ref="C141:C143"/>
    <mergeCell ref="D141:D143"/>
    <mergeCell ref="D124:D127"/>
    <mergeCell ref="D128:D130"/>
    <mergeCell ref="D131:D132"/>
    <mergeCell ref="A133:A136"/>
    <mergeCell ref="D133:D136"/>
    <mergeCell ref="C134:C136"/>
    <mergeCell ref="A116:A118"/>
    <mergeCell ref="D116:D118"/>
    <mergeCell ref="C117:C118"/>
    <mergeCell ref="E117:E118"/>
    <mergeCell ref="D119:D123"/>
    <mergeCell ref="E119:E120"/>
    <mergeCell ref="A109:A111"/>
    <mergeCell ref="D109:D111"/>
    <mergeCell ref="C110:C111"/>
    <mergeCell ref="E110:E111"/>
    <mergeCell ref="A113:A115"/>
    <mergeCell ref="D113:D115"/>
    <mergeCell ref="C114:C115"/>
    <mergeCell ref="E114:E115"/>
    <mergeCell ref="A97:A104"/>
    <mergeCell ref="D97:D104"/>
    <mergeCell ref="C98:C104"/>
    <mergeCell ref="E98:E104"/>
    <mergeCell ref="A106:A108"/>
    <mergeCell ref="D106:D108"/>
    <mergeCell ref="C107:C108"/>
    <mergeCell ref="E107:E108"/>
    <mergeCell ref="A86:A90"/>
    <mergeCell ref="C86:C90"/>
    <mergeCell ref="D86:D90"/>
    <mergeCell ref="E87:E90"/>
    <mergeCell ref="A91:A96"/>
    <mergeCell ref="D91:D96"/>
    <mergeCell ref="C92:C96"/>
    <mergeCell ref="E92:E96"/>
    <mergeCell ref="G81:G82"/>
    <mergeCell ref="H81:H82"/>
    <mergeCell ref="I81:I82"/>
    <mergeCell ref="J81:J82"/>
    <mergeCell ref="K81:K82"/>
    <mergeCell ref="D83:D85"/>
    <mergeCell ref="A81:A82"/>
    <mergeCell ref="B81:B82"/>
    <mergeCell ref="C81:C82"/>
    <mergeCell ref="D81:D82"/>
    <mergeCell ref="E81:E82"/>
    <mergeCell ref="F81:F82"/>
    <mergeCell ref="F78:F80"/>
    <mergeCell ref="G78:G80"/>
    <mergeCell ref="H78:H80"/>
    <mergeCell ref="I78:I80"/>
    <mergeCell ref="J78:J80"/>
    <mergeCell ref="K78:K80"/>
    <mergeCell ref="G75:G77"/>
    <mergeCell ref="H75:H77"/>
    <mergeCell ref="I75:I77"/>
    <mergeCell ref="J75:J77"/>
    <mergeCell ref="K75:K77"/>
    <mergeCell ref="F75:F77"/>
    <mergeCell ref="A78:A80"/>
    <mergeCell ref="B78:B80"/>
    <mergeCell ref="C78:C80"/>
    <mergeCell ref="D78:D80"/>
    <mergeCell ref="E78:E80"/>
    <mergeCell ref="A75:A77"/>
    <mergeCell ref="B75:B77"/>
    <mergeCell ref="C75:C77"/>
    <mergeCell ref="D75:D76"/>
    <mergeCell ref="E75:E77"/>
    <mergeCell ref="H62:H63"/>
    <mergeCell ref="I62:I63"/>
    <mergeCell ref="K64:K65"/>
    <mergeCell ref="A68:A70"/>
    <mergeCell ref="C68:C70"/>
    <mergeCell ref="D68:D70"/>
    <mergeCell ref="A71:A72"/>
    <mergeCell ref="C71:C73"/>
    <mergeCell ref="D71:D73"/>
    <mergeCell ref="J62:J63"/>
    <mergeCell ref="A64:A67"/>
    <mergeCell ref="B64:B65"/>
    <mergeCell ref="C64:C67"/>
    <mergeCell ref="D64:D67"/>
    <mergeCell ref="E64:E65"/>
    <mergeCell ref="F64:F65"/>
    <mergeCell ref="G64:G65"/>
    <mergeCell ref="H64:H65"/>
    <mergeCell ref="I64:I65"/>
    <mergeCell ref="H56:H59"/>
    <mergeCell ref="I56:I59"/>
    <mergeCell ref="J56:J59"/>
    <mergeCell ref="K56:K59"/>
    <mergeCell ref="A60:A63"/>
    <mergeCell ref="B60:B63"/>
    <mergeCell ref="C60:C61"/>
    <mergeCell ref="D60:D63"/>
    <mergeCell ref="F60:F61"/>
    <mergeCell ref="G60:G61"/>
    <mergeCell ref="A56:A59"/>
    <mergeCell ref="B56:B59"/>
    <mergeCell ref="C56:C59"/>
    <mergeCell ref="D56:D59"/>
    <mergeCell ref="F56:F59"/>
    <mergeCell ref="G56:G59"/>
    <mergeCell ref="H60:H61"/>
    <mergeCell ref="I60:I61"/>
    <mergeCell ref="J60:J61"/>
    <mergeCell ref="K60:K63"/>
    <mergeCell ref="C62:C63"/>
    <mergeCell ref="E62:E63"/>
    <mergeCell ref="F62:F63"/>
    <mergeCell ref="G62:G63"/>
    <mergeCell ref="G50:G51"/>
    <mergeCell ref="H50:H51"/>
    <mergeCell ref="I50:I51"/>
    <mergeCell ref="J50:J51"/>
    <mergeCell ref="K50:K51"/>
    <mergeCell ref="A52:A55"/>
    <mergeCell ref="C52:C55"/>
    <mergeCell ref="D52:D55"/>
    <mergeCell ref="E53:E55"/>
    <mergeCell ref="A50:A51"/>
    <mergeCell ref="B50:B51"/>
    <mergeCell ref="C50:C51"/>
    <mergeCell ref="D50:D51"/>
    <mergeCell ref="E50:E51"/>
    <mergeCell ref="F50:F51"/>
    <mergeCell ref="F47:F49"/>
    <mergeCell ref="G47:G49"/>
    <mergeCell ref="H47:H49"/>
    <mergeCell ref="I47:I49"/>
    <mergeCell ref="K47:K49"/>
    <mergeCell ref="J48:J49"/>
    <mergeCell ref="G43:G45"/>
    <mergeCell ref="H43:H45"/>
    <mergeCell ref="I43:I45"/>
    <mergeCell ref="J43:J45"/>
    <mergeCell ref="K43:K45"/>
    <mergeCell ref="F43:F45"/>
    <mergeCell ref="A47:A49"/>
    <mergeCell ref="B47:B49"/>
    <mergeCell ref="C47:C49"/>
    <mergeCell ref="D47:D49"/>
    <mergeCell ref="E47:E49"/>
    <mergeCell ref="A43:A45"/>
    <mergeCell ref="B43:B45"/>
    <mergeCell ref="C43:C45"/>
    <mergeCell ref="D43:D45"/>
    <mergeCell ref="E43:E45"/>
    <mergeCell ref="F40:F42"/>
    <mergeCell ref="G40:G42"/>
    <mergeCell ref="H40:H42"/>
    <mergeCell ref="I40:I42"/>
    <mergeCell ref="J40:J42"/>
    <mergeCell ref="K40:K42"/>
    <mergeCell ref="G38:G39"/>
    <mergeCell ref="H38:H39"/>
    <mergeCell ref="I38:I39"/>
    <mergeCell ref="J38:J39"/>
    <mergeCell ref="K38:K39"/>
    <mergeCell ref="F38:F39"/>
    <mergeCell ref="A40:A42"/>
    <mergeCell ref="B40:B42"/>
    <mergeCell ref="C40:C42"/>
    <mergeCell ref="D40:D42"/>
    <mergeCell ref="E40:E42"/>
    <mergeCell ref="A38:A39"/>
    <mergeCell ref="B38:B39"/>
    <mergeCell ref="C38:C39"/>
    <mergeCell ref="D38:D39"/>
    <mergeCell ref="E38:E39"/>
    <mergeCell ref="G19:G23"/>
    <mergeCell ref="H19:H23"/>
    <mergeCell ref="I19:I23"/>
    <mergeCell ref="J19:J23"/>
    <mergeCell ref="A28:A33"/>
    <mergeCell ref="D28:D33"/>
    <mergeCell ref="C29:C31"/>
    <mergeCell ref="C32:C33"/>
    <mergeCell ref="A35:A37"/>
    <mergeCell ref="C35:C37"/>
    <mergeCell ref="D35:D37"/>
    <mergeCell ref="F24:F26"/>
    <mergeCell ref="G24:G26"/>
    <mergeCell ref="A24:A26"/>
    <mergeCell ref="B24:B26"/>
    <mergeCell ref="C24:C26"/>
    <mergeCell ref="D24:D26"/>
    <mergeCell ref="E24:E26"/>
    <mergeCell ref="H2:K2"/>
    <mergeCell ref="H3:J3"/>
    <mergeCell ref="H4:K4"/>
    <mergeCell ref="H5:K5"/>
    <mergeCell ref="H6:K6"/>
    <mergeCell ref="A7:K7"/>
    <mergeCell ref="H16:H17"/>
    <mergeCell ref="I16:I17"/>
    <mergeCell ref="J16:J17"/>
    <mergeCell ref="K16:K17"/>
    <mergeCell ref="A16:A17"/>
    <mergeCell ref="B16:B17"/>
    <mergeCell ref="C16:C17"/>
    <mergeCell ref="D16:D17"/>
    <mergeCell ref="F16:F17"/>
    <mergeCell ref="G16:G17"/>
    <mergeCell ref="E293:E295"/>
    <mergeCell ref="D293:D295"/>
    <mergeCell ref="C293:C295"/>
    <mergeCell ref="C287:C289"/>
    <mergeCell ref="D287:D289"/>
    <mergeCell ref="E287:E289"/>
    <mergeCell ref="E290:E292"/>
    <mergeCell ref="A8:K8"/>
    <mergeCell ref="A9:K9"/>
    <mergeCell ref="A10:K10"/>
    <mergeCell ref="A12:B13"/>
    <mergeCell ref="C12:K13"/>
    <mergeCell ref="C14:K15"/>
    <mergeCell ref="A19:A23"/>
    <mergeCell ref="B19:B23"/>
    <mergeCell ref="C19:C23"/>
    <mergeCell ref="D19:D23"/>
    <mergeCell ref="E19:E23"/>
    <mergeCell ref="F19:F23"/>
    <mergeCell ref="K19:K23"/>
    <mergeCell ref="H24:H26"/>
    <mergeCell ref="I24:I26"/>
    <mergeCell ref="J24:J26"/>
    <mergeCell ref="K24:K26"/>
    <mergeCell ref="A302:A305"/>
    <mergeCell ref="C302:C305"/>
    <mergeCell ref="D302:D305"/>
    <mergeCell ref="E302:E305"/>
    <mergeCell ref="J302:J305"/>
    <mergeCell ref="C308:C310"/>
    <mergeCell ref="D308:D310"/>
    <mergeCell ref="E308:E310"/>
    <mergeCell ref="C312:C314"/>
    <mergeCell ref="D312:D314"/>
    <mergeCell ref="E312:E314"/>
    <mergeCell ref="A322:I322"/>
    <mergeCell ref="C317:C319"/>
    <mergeCell ref="D317:D319"/>
    <mergeCell ref="E317:E319"/>
    <mergeCell ref="A317:A319"/>
    <mergeCell ref="A308:A311"/>
    <mergeCell ref="A312:A314"/>
    <mergeCell ref="J308:J310"/>
    <mergeCell ref="J312:J314"/>
    <mergeCell ref="J317:J319"/>
  </mergeCells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Лист4</vt:lpstr>
      <vt:lpstr>прейскурант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2024-09-02T15:35:23Z</cp:lastPrinted>
  <dcterms:created xsi:type="dcterms:W3CDTF">2014-01-25T07:34:59Z</dcterms:created>
  <dcterms:modified xsi:type="dcterms:W3CDTF">2024-09-09T17:34:48Z</dcterms:modified>
</cp:coreProperties>
</file>